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codeName="EstaPasta_de_trabalho" defaultThemeVersion="124226"/>
  <bookViews>
    <workbookView xWindow="480" yWindow="375" windowWidth="15480" windowHeight="9120" firstSheet="2" activeTab="4"/>
  </bookViews>
  <sheets>
    <sheet name="LISTAS" sheetId="2" state="hidden" r:id="rId1"/>
    <sheet name="1.FINANC_PN_DRAC_APROVADO" sheetId="8" r:id="rId2"/>
    <sheet name="2.FINANC_PN_DRAC_IMEDIATO" sheetId="10" r:id="rId3"/>
    <sheet name="CONSOLIDADO" sheetId="11" r:id="rId4"/>
    <sheet name="PORTARIA" sheetId="12" r:id="rId5"/>
  </sheets>
  <externalReferences>
    <externalReference r:id="rId6"/>
  </externalReferences>
  <definedNames>
    <definedName name="_xlnm._FilterDatabase" localSheetId="1" hidden="1">'1.FINANC_PN_DRAC_APROVADO'!$A$1:$BG$22</definedName>
  </definedNames>
  <calcPr calcId="125725"/>
</workbook>
</file>

<file path=xl/calcChain.xml><?xml version="1.0" encoding="utf-8"?>
<calcChain xmlns="http://schemas.openxmlformats.org/spreadsheetml/2006/main">
  <c r="E26" i="12"/>
  <c r="D19" i="11"/>
  <c r="C19"/>
  <c r="D20"/>
  <c r="C20"/>
  <c r="D18"/>
  <c r="C18"/>
  <c r="D17"/>
  <c r="C17"/>
  <c r="D16"/>
  <c r="D21" s="1"/>
  <c r="C16"/>
  <c r="D10"/>
  <c r="B10"/>
  <c r="D9"/>
  <c r="C9"/>
  <c r="B9"/>
  <c r="D8"/>
  <c r="C8"/>
  <c r="D7"/>
  <c r="C7"/>
  <c r="B7"/>
  <c r="D6"/>
  <c r="C6"/>
  <c r="B6"/>
  <c r="D5"/>
  <c r="C5"/>
  <c r="B5"/>
  <c r="D4"/>
  <c r="B4"/>
  <c r="D3"/>
  <c r="B3"/>
  <c r="AO18" i="10"/>
  <c r="AM18"/>
  <c r="AI18"/>
  <c r="AG18"/>
  <c r="AC18"/>
  <c r="AA18"/>
  <c r="AE18" s="1"/>
  <c r="W18"/>
  <c r="U18"/>
  <c r="Q18"/>
  <c r="O18"/>
  <c r="K18"/>
  <c r="I18"/>
  <c r="AQ17"/>
  <c r="AP17"/>
  <c r="AR17" s="1"/>
  <c r="AN17"/>
  <c r="AK17"/>
  <c r="AJ17"/>
  <c r="AH17"/>
  <c r="AE17"/>
  <c r="AD17"/>
  <c r="AF17" s="1"/>
  <c r="AB17"/>
  <c r="Y17"/>
  <c r="X17"/>
  <c r="V17"/>
  <c r="S17"/>
  <c r="R17"/>
  <c r="T17" s="1"/>
  <c r="P17"/>
  <c r="M17"/>
  <c r="L17"/>
  <c r="J17"/>
  <c r="AQ16"/>
  <c r="AP16"/>
  <c r="AN16"/>
  <c r="AK16"/>
  <c r="AJ16"/>
  <c r="AH16"/>
  <c r="AE16"/>
  <c r="AD16"/>
  <c r="AB16"/>
  <c r="Y16"/>
  <c r="X16"/>
  <c r="V16"/>
  <c r="S16"/>
  <c r="R16"/>
  <c r="P16"/>
  <c r="M16"/>
  <c r="L16"/>
  <c r="J16"/>
  <c r="AQ15"/>
  <c r="AP15"/>
  <c r="AR15" s="1"/>
  <c r="AN15"/>
  <c r="AK15"/>
  <c r="AJ15"/>
  <c r="AH15"/>
  <c r="AE15"/>
  <c r="AD15"/>
  <c r="AF15" s="1"/>
  <c r="AB15"/>
  <c r="Y15"/>
  <c r="X15"/>
  <c r="V15"/>
  <c r="S15"/>
  <c r="R15"/>
  <c r="T15" s="1"/>
  <c r="P15"/>
  <c r="M15"/>
  <c r="L15"/>
  <c r="J15"/>
  <c r="AQ14"/>
  <c r="AP14"/>
  <c r="AN14"/>
  <c r="AK14"/>
  <c r="AJ14"/>
  <c r="AH14"/>
  <c r="AE14"/>
  <c r="AD14"/>
  <c r="AF14" s="1"/>
  <c r="AB14"/>
  <c r="Y14"/>
  <c r="X14"/>
  <c r="V14"/>
  <c r="S14"/>
  <c r="R14"/>
  <c r="T14" s="1"/>
  <c r="P14"/>
  <c r="M14"/>
  <c r="L14"/>
  <c r="J14"/>
  <c r="AQ13"/>
  <c r="AP13"/>
  <c r="AN13"/>
  <c r="AK13"/>
  <c r="AJ13"/>
  <c r="AH13"/>
  <c r="AE13"/>
  <c r="AD13"/>
  <c r="AB13"/>
  <c r="Y13"/>
  <c r="X13"/>
  <c r="V13"/>
  <c r="S13"/>
  <c r="R13"/>
  <c r="P13"/>
  <c r="M13"/>
  <c r="L13"/>
  <c r="J13"/>
  <c r="AQ12"/>
  <c r="AN12"/>
  <c r="AR12" s="1"/>
  <c r="AE12"/>
  <c r="AD12"/>
  <c r="AB12"/>
  <c r="S12"/>
  <c r="R12"/>
  <c r="P12"/>
  <c r="M12"/>
  <c r="L12"/>
  <c r="J12"/>
  <c r="AQ11"/>
  <c r="AP11"/>
  <c r="AN11"/>
  <c r="AK11"/>
  <c r="AJ11"/>
  <c r="AH11"/>
  <c r="AE11"/>
  <c r="AD11"/>
  <c r="AB11"/>
  <c r="Y11"/>
  <c r="X11"/>
  <c r="V11"/>
  <c r="S11"/>
  <c r="R11"/>
  <c r="P11"/>
  <c r="M11"/>
  <c r="L11"/>
  <c r="J11"/>
  <c r="AQ10"/>
  <c r="AP10"/>
  <c r="AN10"/>
  <c r="AK10"/>
  <c r="AJ10"/>
  <c r="AH10"/>
  <c r="AE10"/>
  <c r="AD10"/>
  <c r="AB10"/>
  <c r="Y10"/>
  <c r="X10"/>
  <c r="V10"/>
  <c r="S10"/>
  <c r="R10"/>
  <c r="P10"/>
  <c r="M10"/>
  <c r="L10"/>
  <c r="J10"/>
  <c r="AQ9"/>
  <c r="AP9"/>
  <c r="AN9"/>
  <c r="AK9"/>
  <c r="AJ9"/>
  <c r="AH9"/>
  <c r="AE9"/>
  <c r="AD9"/>
  <c r="AB9"/>
  <c r="Y9"/>
  <c r="X9"/>
  <c r="V9"/>
  <c r="S9"/>
  <c r="R9"/>
  <c r="P9"/>
  <c r="M9"/>
  <c r="L9"/>
  <c r="J9"/>
  <c r="AQ8"/>
  <c r="AP8"/>
  <c r="AN8"/>
  <c r="AK8"/>
  <c r="AJ8"/>
  <c r="AH8"/>
  <c r="AE8"/>
  <c r="AD8"/>
  <c r="AB8"/>
  <c r="Y8"/>
  <c r="X8"/>
  <c r="V8"/>
  <c r="S8"/>
  <c r="R8"/>
  <c r="P8"/>
  <c r="M8"/>
  <c r="L8"/>
  <c r="J8"/>
  <c r="AQ7"/>
  <c r="AP7"/>
  <c r="AN7"/>
  <c r="AK7"/>
  <c r="AJ7"/>
  <c r="AH7"/>
  <c r="AE7"/>
  <c r="AD7"/>
  <c r="AB7"/>
  <c r="Y7"/>
  <c r="X7"/>
  <c r="V7"/>
  <c r="S7"/>
  <c r="R7"/>
  <c r="P7"/>
  <c r="M7"/>
  <c r="L7"/>
  <c r="J7"/>
  <c r="AQ6"/>
  <c r="AP6"/>
  <c r="AN6"/>
  <c r="AK6"/>
  <c r="AJ6"/>
  <c r="AH6"/>
  <c r="AE6"/>
  <c r="AD6"/>
  <c r="AB6"/>
  <c r="Y6"/>
  <c r="X6"/>
  <c r="V6"/>
  <c r="S6"/>
  <c r="R6"/>
  <c r="P6"/>
  <c r="M6"/>
  <c r="L6"/>
  <c r="J6"/>
  <c r="AQ5"/>
  <c r="AP5"/>
  <c r="AN5"/>
  <c r="AK5"/>
  <c r="AJ5"/>
  <c r="AH5"/>
  <c r="AE5"/>
  <c r="AD5"/>
  <c r="AB5"/>
  <c r="Y5"/>
  <c r="X5"/>
  <c r="V5"/>
  <c r="S5"/>
  <c r="R5"/>
  <c r="P5"/>
  <c r="M5"/>
  <c r="L5"/>
  <c r="J5"/>
  <c r="H5"/>
  <c r="F5"/>
  <c r="E5"/>
  <c r="D5"/>
  <c r="AQ4"/>
  <c r="AP4"/>
  <c r="AN4"/>
  <c r="AK4"/>
  <c r="AJ4"/>
  <c r="AJ18" s="1"/>
  <c r="AH4"/>
  <c r="AE4"/>
  <c r="AD4"/>
  <c r="AB4"/>
  <c r="Y4"/>
  <c r="X4"/>
  <c r="X18" s="1"/>
  <c r="V4"/>
  <c r="S4"/>
  <c r="R4"/>
  <c r="P4"/>
  <c r="P18" s="1"/>
  <c r="M4"/>
  <c r="L4"/>
  <c r="L18" s="1"/>
  <c r="J4"/>
  <c r="BC19" i="8"/>
  <c r="BC20"/>
  <c r="BC21"/>
  <c r="U19"/>
  <c r="U20"/>
  <c r="U21"/>
  <c r="U17"/>
  <c r="U18"/>
  <c r="U16"/>
  <c r="U11"/>
  <c r="U12"/>
  <c r="U13"/>
  <c r="U14"/>
  <c r="U15"/>
  <c r="R17"/>
  <c r="AZ13"/>
  <c r="AY13"/>
  <c r="BE13"/>
  <c r="BB13"/>
  <c r="BD13" s="1"/>
  <c r="BC13"/>
  <c r="AV13"/>
  <c r="AL13"/>
  <c r="AM13"/>
  <c r="AJ13"/>
  <c r="Z13"/>
  <c r="AB13" s="1"/>
  <c r="AA13"/>
  <c r="X13"/>
  <c r="R14"/>
  <c r="V14" s="1"/>
  <c r="R13"/>
  <c r="V13" s="1"/>
  <c r="T14"/>
  <c r="T13"/>
  <c r="N13"/>
  <c r="P13" s="1"/>
  <c r="O13"/>
  <c r="J13"/>
  <c r="L13" s="1"/>
  <c r="K13"/>
  <c r="J14"/>
  <c r="K14"/>
  <c r="L14"/>
  <c r="N14"/>
  <c r="O14"/>
  <c r="P14"/>
  <c r="BC14"/>
  <c r="BD14"/>
  <c r="T6" i="10" l="1"/>
  <c r="AF6"/>
  <c r="AR6"/>
  <c r="T8"/>
  <c r="AF8"/>
  <c r="T10"/>
  <c r="AF10"/>
  <c r="AR10"/>
  <c r="T12"/>
  <c r="N5"/>
  <c r="Z5"/>
  <c r="AL5"/>
  <c r="N7"/>
  <c r="Z7"/>
  <c r="AL7"/>
  <c r="N9"/>
  <c r="Z9"/>
  <c r="AL9"/>
  <c r="N11"/>
  <c r="Z11"/>
  <c r="AL11"/>
  <c r="N13"/>
  <c r="Z13"/>
  <c r="AL13"/>
  <c r="N16"/>
  <c r="Z16"/>
  <c r="AL16"/>
  <c r="AR14"/>
  <c r="AR8"/>
  <c r="N17"/>
  <c r="Z17"/>
  <c r="AL17"/>
  <c r="J18"/>
  <c r="M18"/>
  <c r="R18"/>
  <c r="AD18"/>
  <c r="AP18"/>
  <c r="T5"/>
  <c r="AF5"/>
  <c r="AR5"/>
  <c r="N6"/>
  <c r="Z6"/>
  <c r="AL6"/>
  <c r="T7"/>
  <c r="AF7"/>
  <c r="AR7"/>
  <c r="N8"/>
  <c r="Z8"/>
  <c r="AL8"/>
  <c r="T9"/>
  <c r="AF9"/>
  <c r="AR9"/>
  <c r="N10"/>
  <c r="Z10"/>
  <c r="AL10"/>
  <c r="T11"/>
  <c r="AF11"/>
  <c r="AR11"/>
  <c r="N12"/>
  <c r="AF12"/>
  <c r="T13"/>
  <c r="AF13"/>
  <c r="AR13"/>
  <c r="N14"/>
  <c r="Z14"/>
  <c r="AL14"/>
  <c r="N15"/>
  <c r="Z15"/>
  <c r="AL15"/>
  <c r="T16"/>
  <c r="AF16"/>
  <c r="AR16"/>
  <c r="N4"/>
  <c r="AF4"/>
  <c r="AR4"/>
  <c r="S18"/>
  <c r="V18"/>
  <c r="Y18"/>
  <c r="AB18"/>
  <c r="AH18"/>
  <c r="AK18"/>
  <c r="AN18"/>
  <c r="AQ18"/>
  <c r="T4"/>
  <c r="T18" s="1"/>
  <c r="Z4"/>
  <c r="AL4"/>
  <c r="AL18" s="1"/>
  <c r="AN13" i="8"/>
  <c r="BE14"/>
  <c r="D6"/>
  <c r="E6"/>
  <c r="F6"/>
  <c r="G6"/>
  <c r="H6"/>
  <c r="BC6"/>
  <c r="BB6"/>
  <c r="BD6" s="1"/>
  <c r="AY6"/>
  <c r="AX6"/>
  <c r="AV6"/>
  <c r="AS6"/>
  <c r="AR6"/>
  <c r="AP6"/>
  <c r="AM6"/>
  <c r="AL6"/>
  <c r="AJ6"/>
  <c r="AG6"/>
  <c r="AF6"/>
  <c r="AD6"/>
  <c r="AA6"/>
  <c r="Z6"/>
  <c r="X6"/>
  <c r="U6"/>
  <c r="T6"/>
  <c r="R6"/>
  <c r="O6"/>
  <c r="N6"/>
  <c r="P6" s="1"/>
  <c r="K6"/>
  <c r="J6"/>
  <c r="L6" s="1"/>
  <c r="J7"/>
  <c r="K7"/>
  <c r="L7"/>
  <c r="N7"/>
  <c r="O7"/>
  <c r="P7"/>
  <c r="R7"/>
  <c r="T7"/>
  <c r="U7"/>
  <c r="X7"/>
  <c r="AB7" s="1"/>
  <c r="Z7"/>
  <c r="AA7"/>
  <c r="AD7"/>
  <c r="AF7"/>
  <c r="AG7"/>
  <c r="AJ7"/>
  <c r="AL7"/>
  <c r="AM7"/>
  <c r="AP7"/>
  <c r="AR7"/>
  <c r="AS7"/>
  <c r="AT7"/>
  <c r="AV7"/>
  <c r="AX7"/>
  <c r="AY7"/>
  <c r="BB7"/>
  <c r="BC7"/>
  <c r="BD7"/>
  <c r="BC8"/>
  <c r="BB8"/>
  <c r="BD8" s="1"/>
  <c r="AY8"/>
  <c r="AX8"/>
  <c r="AV8"/>
  <c r="AS8"/>
  <c r="AR8"/>
  <c r="AP8"/>
  <c r="AM8"/>
  <c r="AL8"/>
  <c r="AN8" s="1"/>
  <c r="AJ8"/>
  <c r="AG8"/>
  <c r="AF8"/>
  <c r="AD8"/>
  <c r="AA8"/>
  <c r="Z8"/>
  <c r="AB8" s="1"/>
  <c r="X8"/>
  <c r="U8"/>
  <c r="T8"/>
  <c r="R8"/>
  <c r="O8"/>
  <c r="N8"/>
  <c r="P8" s="1"/>
  <c r="K8"/>
  <c r="J8"/>
  <c r="L8" s="1"/>
  <c r="BC5"/>
  <c r="BB5"/>
  <c r="BD5" s="1"/>
  <c r="AY5"/>
  <c r="AX5"/>
  <c r="AV5"/>
  <c r="AS5"/>
  <c r="AR5"/>
  <c r="AP5"/>
  <c r="AM5"/>
  <c r="AL5"/>
  <c r="AJ5"/>
  <c r="AG5"/>
  <c r="AF5"/>
  <c r="AD5"/>
  <c r="AA5"/>
  <c r="Z5"/>
  <c r="X5"/>
  <c r="U5"/>
  <c r="T5"/>
  <c r="R5"/>
  <c r="O5"/>
  <c r="N5"/>
  <c r="P5" s="1"/>
  <c r="K5"/>
  <c r="J5"/>
  <c r="L5" s="1"/>
  <c r="AS15" i="10" l="1"/>
  <c r="AS12"/>
  <c r="AS10"/>
  <c r="AS8"/>
  <c r="AS6"/>
  <c r="AS16"/>
  <c r="AS11"/>
  <c r="AS7"/>
  <c r="AS4"/>
  <c r="AS14"/>
  <c r="AS17"/>
  <c r="AS13"/>
  <c r="AS9"/>
  <c r="AS5"/>
  <c r="AR18"/>
  <c r="N18"/>
  <c r="Z18"/>
  <c r="AF18"/>
  <c r="AH6" i="8"/>
  <c r="AN7"/>
  <c r="AH7"/>
  <c r="V6"/>
  <c r="AT6"/>
  <c r="AZ7"/>
  <c r="V7"/>
  <c r="AB6"/>
  <c r="AN6"/>
  <c r="AZ6"/>
  <c r="V5"/>
  <c r="AH5"/>
  <c r="V8"/>
  <c r="AH8"/>
  <c r="AT8"/>
  <c r="AT5"/>
  <c r="AN5"/>
  <c r="AB5"/>
  <c r="AZ8"/>
  <c r="AZ5"/>
  <c r="N17"/>
  <c r="P17" s="1"/>
  <c r="O17"/>
  <c r="K17"/>
  <c r="J17"/>
  <c r="L17" s="1"/>
  <c r="AS18" i="10" l="1"/>
  <c r="BE7" i="8"/>
  <c r="BE17"/>
  <c r="BE5"/>
  <c r="BE6"/>
  <c r="BE8"/>
  <c r="K21"/>
  <c r="K20"/>
  <c r="K19"/>
  <c r="K18"/>
  <c r="K16"/>
  <c r="K15"/>
  <c r="K12"/>
  <c r="K11"/>
  <c r="K10"/>
  <c r="K9"/>
  <c r="K4"/>
  <c r="J19"/>
  <c r="L19" s="1"/>
  <c r="J20"/>
  <c r="L20" s="1"/>
  <c r="BB20"/>
  <c r="BD20" s="1"/>
  <c r="BB19"/>
  <c r="BD19" s="1"/>
  <c r="AX20"/>
  <c r="AY20"/>
  <c r="AX19"/>
  <c r="AY19"/>
  <c r="AV20"/>
  <c r="AV19"/>
  <c r="AR20"/>
  <c r="AS20"/>
  <c r="AR19"/>
  <c r="AS19"/>
  <c r="AP20"/>
  <c r="AP19"/>
  <c r="AL20"/>
  <c r="AM20"/>
  <c r="AL19"/>
  <c r="AM19"/>
  <c r="AJ20"/>
  <c r="AJ19"/>
  <c r="AN19" l="1"/>
  <c r="AT19"/>
  <c r="AZ19"/>
  <c r="AN20"/>
  <c r="AT20"/>
  <c r="AZ20"/>
  <c r="AD19"/>
  <c r="AF19"/>
  <c r="AG19"/>
  <c r="AD20"/>
  <c r="AF20"/>
  <c r="AG20"/>
  <c r="AA20"/>
  <c r="Z20"/>
  <c r="AA19"/>
  <c r="X19"/>
  <c r="X20"/>
  <c r="T20"/>
  <c r="T19"/>
  <c r="R19"/>
  <c r="R20"/>
  <c r="O19"/>
  <c r="O20"/>
  <c r="N19"/>
  <c r="P19" s="1"/>
  <c r="N20"/>
  <c r="P20" s="1"/>
  <c r="Z19"/>
  <c r="AB19" s="1"/>
  <c r="J21"/>
  <c r="L21" s="1"/>
  <c r="N21"/>
  <c r="V19" l="1"/>
  <c r="V20"/>
  <c r="AB20"/>
  <c r="AH20"/>
  <c r="AH19"/>
  <c r="BE19" s="1"/>
  <c r="O15"/>
  <c r="O16"/>
  <c r="O18"/>
  <c r="O21"/>
  <c r="BC9"/>
  <c r="BC12"/>
  <c r="BC15"/>
  <c r="BC16"/>
  <c r="BC18"/>
  <c r="AY21"/>
  <c r="AA21"/>
  <c r="BE20" l="1"/>
  <c r="E34" i="12" l="1"/>
  <c r="G18"/>
  <c r="C11" i="11" l="1"/>
  <c r="B11"/>
  <c r="C21" l="1"/>
  <c r="Y22" i="8"/>
  <c r="BC11"/>
  <c r="AX9"/>
  <c r="AX10"/>
  <c r="AX11"/>
  <c r="AX12"/>
  <c r="AX15"/>
  <c r="AX16"/>
  <c r="AX18"/>
  <c r="AX21"/>
  <c r="AY18"/>
  <c r="AY16"/>
  <c r="AY15"/>
  <c r="AY12"/>
  <c r="AY11"/>
  <c r="AR21"/>
  <c r="AS21"/>
  <c r="AR18"/>
  <c r="AS18"/>
  <c r="AR16"/>
  <c r="AS16"/>
  <c r="AR15"/>
  <c r="AS15"/>
  <c r="AR12"/>
  <c r="AS12"/>
  <c r="AR11"/>
  <c r="AS11"/>
  <c r="AP21"/>
  <c r="AP18"/>
  <c r="AP16"/>
  <c r="AP15"/>
  <c r="AP12"/>
  <c r="AP11"/>
  <c r="AM9"/>
  <c r="AM10"/>
  <c r="AM11"/>
  <c r="AM12"/>
  <c r="AM15"/>
  <c r="AM16"/>
  <c r="AM18"/>
  <c r="AM21"/>
  <c r="AF21"/>
  <c r="AG21"/>
  <c r="AF18"/>
  <c r="AG18"/>
  <c r="AF16"/>
  <c r="AG16"/>
  <c r="AF15"/>
  <c r="AG15"/>
  <c r="AF12"/>
  <c r="AG12"/>
  <c r="AF11"/>
  <c r="AG11"/>
  <c r="AD9"/>
  <c r="AD10"/>
  <c r="AD11"/>
  <c r="AD12"/>
  <c r="AD15"/>
  <c r="AD16"/>
  <c r="AD18"/>
  <c r="AD21"/>
  <c r="AA18"/>
  <c r="X21"/>
  <c r="X18"/>
  <c r="X16"/>
  <c r="AA16"/>
  <c r="X15"/>
  <c r="AA15"/>
  <c r="X12"/>
  <c r="AA12"/>
  <c r="X11"/>
  <c r="AA11"/>
  <c r="T9"/>
  <c r="T10"/>
  <c r="T11"/>
  <c r="T12"/>
  <c r="T15"/>
  <c r="T16"/>
  <c r="T18"/>
  <c r="T21"/>
  <c r="O12"/>
  <c r="O11"/>
  <c r="J9"/>
  <c r="L9" s="1"/>
  <c r="J10"/>
  <c r="L10" s="1"/>
  <c r="J11"/>
  <c r="L11" s="1"/>
  <c r="J12"/>
  <c r="L12" s="1"/>
  <c r="J15"/>
  <c r="L15" s="1"/>
  <c r="J16"/>
  <c r="L16" s="1"/>
  <c r="J18"/>
  <c r="L18" s="1"/>
  <c r="Z9"/>
  <c r="Z10"/>
  <c r="Z11"/>
  <c r="Z12"/>
  <c r="Z15"/>
  <c r="Z16"/>
  <c r="Z18"/>
  <c r="Z21"/>
  <c r="AL9"/>
  <c r="AL10"/>
  <c r="AL11"/>
  <c r="AL12"/>
  <c r="AL15"/>
  <c r="AL16"/>
  <c r="AL18"/>
  <c r="AL21"/>
  <c r="N9"/>
  <c r="P9" s="1"/>
  <c r="N10"/>
  <c r="P10" s="1"/>
  <c r="N11"/>
  <c r="P11" s="1"/>
  <c r="N12"/>
  <c r="P12" s="1"/>
  <c r="N15"/>
  <c r="P15" s="1"/>
  <c r="N16"/>
  <c r="P16" s="1"/>
  <c r="N18"/>
  <c r="P18" s="1"/>
  <c r="P21"/>
  <c r="BB9"/>
  <c r="BD9" s="1"/>
  <c r="BB10"/>
  <c r="BD10" s="1"/>
  <c r="BB11"/>
  <c r="BD11" s="1"/>
  <c r="BB12"/>
  <c r="BD12" s="1"/>
  <c r="BB15"/>
  <c r="BD15" s="1"/>
  <c r="BB16"/>
  <c r="BD16" s="1"/>
  <c r="BB18"/>
  <c r="BD18" s="1"/>
  <c r="BB21"/>
  <c r="BD21" s="1"/>
  <c r="AV9"/>
  <c r="AZ9" s="1"/>
  <c r="AV10"/>
  <c r="AV11"/>
  <c r="AV12"/>
  <c r="AV15"/>
  <c r="AZ15" s="1"/>
  <c r="AV16"/>
  <c r="AV18"/>
  <c r="AV21"/>
  <c r="AJ9"/>
  <c r="AJ10"/>
  <c r="AN10" s="1"/>
  <c r="AJ11"/>
  <c r="AJ12"/>
  <c r="AN12" s="1"/>
  <c r="AJ15"/>
  <c r="AJ16"/>
  <c r="AJ18"/>
  <c r="AJ21"/>
  <c r="R9"/>
  <c r="R10"/>
  <c r="R11"/>
  <c r="R12"/>
  <c r="R15"/>
  <c r="R16"/>
  <c r="R18"/>
  <c r="R21"/>
  <c r="R4"/>
  <c r="AK22"/>
  <c r="V21" l="1"/>
  <c r="V16"/>
  <c r="V12"/>
  <c r="AZ21"/>
  <c r="AZ16"/>
  <c r="AZ12"/>
  <c r="AZ10"/>
  <c r="V15"/>
  <c r="AH12"/>
  <c r="AH16"/>
  <c r="AH21"/>
  <c r="AZ18"/>
  <c r="V18"/>
  <c r="AT12"/>
  <c r="AT16"/>
  <c r="AT21"/>
  <c r="AN18"/>
  <c r="AN21"/>
  <c r="AN16"/>
  <c r="AN9"/>
  <c r="V11"/>
  <c r="AH11"/>
  <c r="AN15"/>
  <c r="AN11"/>
  <c r="V10"/>
  <c r="V9"/>
  <c r="AH15"/>
  <c r="AH18"/>
  <c r="AT11"/>
  <c r="AT15"/>
  <c r="AT18"/>
  <c r="AZ11"/>
  <c r="AB11"/>
  <c r="AB21"/>
  <c r="AB16"/>
  <c r="AB15"/>
  <c r="AB12"/>
  <c r="AB18"/>
  <c r="R22"/>
  <c r="BB4"/>
  <c r="AV4"/>
  <c r="AV22" s="1"/>
  <c r="AJ4"/>
  <c r="AJ22" s="1"/>
  <c r="AC22"/>
  <c r="AE22"/>
  <c r="AI22"/>
  <c r="AM22" s="1"/>
  <c r="AO22"/>
  <c r="AQ22"/>
  <c r="AU22"/>
  <c r="AW22"/>
  <c r="BA22"/>
  <c r="W22"/>
  <c r="S22"/>
  <c r="Q22"/>
  <c r="M22"/>
  <c r="I22"/>
  <c r="AM4"/>
  <c r="AY4"/>
  <c r="J4"/>
  <c r="L4" s="1"/>
  <c r="L22" s="1"/>
  <c r="N4"/>
  <c r="O4"/>
  <c r="P4"/>
  <c r="P22" s="1"/>
  <c r="T4"/>
  <c r="V4" s="1"/>
  <c r="U4"/>
  <c r="X4"/>
  <c r="Z4"/>
  <c r="AA4"/>
  <c r="AD4"/>
  <c r="AF4"/>
  <c r="AG4"/>
  <c r="AL4"/>
  <c r="AN4" s="1"/>
  <c r="AP4"/>
  <c r="AR4"/>
  <c r="AS4"/>
  <c r="AX4"/>
  <c r="BC4"/>
  <c r="BD4"/>
  <c r="O9"/>
  <c r="U9"/>
  <c r="X9"/>
  <c r="AA9"/>
  <c r="AF9"/>
  <c r="AG9"/>
  <c r="AP9"/>
  <c r="AR9"/>
  <c r="AS9"/>
  <c r="AY9"/>
  <c r="O10"/>
  <c r="U10"/>
  <c r="X10"/>
  <c r="AA10"/>
  <c r="AB10"/>
  <c r="AF10"/>
  <c r="AG10"/>
  <c r="AP10"/>
  <c r="AR10"/>
  <c r="AS10"/>
  <c r="AY10"/>
  <c r="BC10"/>
  <c r="BE15" l="1"/>
  <c r="BE12"/>
  <c r="BE16"/>
  <c r="AT10"/>
  <c r="BE18"/>
  <c r="BE11"/>
  <c r="BE21"/>
  <c r="AN22"/>
  <c r="J22"/>
  <c r="AA22"/>
  <c r="AH9"/>
  <c r="T22"/>
  <c r="AB9"/>
  <c r="AS22"/>
  <c r="AP22"/>
  <c r="AG22"/>
  <c r="AD22"/>
  <c r="X22"/>
  <c r="AH10"/>
  <c r="BE10" s="1"/>
  <c r="AT9"/>
  <c r="AT4"/>
  <c r="AR22"/>
  <c r="AH4"/>
  <c r="AF22"/>
  <c r="AB4"/>
  <c r="AX22"/>
  <c r="N22"/>
  <c r="O22"/>
  <c r="K22"/>
  <c r="BC22"/>
  <c r="BD22"/>
  <c r="AY22"/>
  <c r="AL22"/>
  <c r="U22"/>
  <c r="BB22"/>
  <c r="Z22"/>
  <c r="AZ4"/>
  <c r="AT22" l="1"/>
  <c r="BE9"/>
  <c r="BE4"/>
  <c r="AZ22"/>
  <c r="AB22"/>
  <c r="AH22"/>
  <c r="V22"/>
  <c r="BE22" l="1"/>
  <c r="D11" i="11"/>
</calcChain>
</file>

<file path=xl/comments1.xml><?xml version="1.0" encoding="utf-8"?>
<comments xmlns="http://schemas.openxmlformats.org/spreadsheetml/2006/main">
  <authors>
    <author>christiane.santos</author>
  </authors>
  <commentList>
    <comment ref="S5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S6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S7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S8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S10" authorId="0">
      <text>
        <r>
          <rPr>
            <b/>
            <sz val="9"/>
            <color indexed="81"/>
            <rFont val="Tahoma"/>
            <charset val="1"/>
          </rPr>
          <t>christiane.santos:</t>
        </r>
        <r>
          <rPr>
            <sz val="9"/>
            <color indexed="81"/>
            <rFont val="Tahoma"/>
            <charset val="1"/>
          </rPr>
          <t xml:space="preserve">
Não possui habilitação.</t>
        </r>
      </text>
    </comment>
    <comment ref="S13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</t>
        </r>
      </text>
    </comment>
    <comment ref="S16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é habilitado.</t>
        </r>
      </text>
    </comment>
    <comment ref="S18" authorId="0">
      <text>
        <r>
          <rPr>
            <b/>
            <sz val="9"/>
            <color indexed="81"/>
            <rFont val="Tahoma"/>
            <charset val="1"/>
          </rPr>
          <t>christiane.santos:</t>
        </r>
        <r>
          <rPr>
            <sz val="9"/>
            <color indexed="81"/>
            <rFont val="Tahoma"/>
            <charset val="1"/>
          </rPr>
          <t xml:space="preserve">
Não é habilitado.</t>
        </r>
      </text>
    </comment>
  </commentList>
</comments>
</file>

<file path=xl/comments2.xml><?xml version="1.0" encoding="utf-8"?>
<comments xmlns="http://schemas.openxmlformats.org/spreadsheetml/2006/main">
  <authors>
    <author>christiane.santos</author>
  </authors>
  <commentList>
    <comment ref="K5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K6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K7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habilitação.</t>
        </r>
      </text>
    </comment>
    <comment ref="K9" authorId="0">
      <text>
        <r>
          <rPr>
            <b/>
            <sz val="9"/>
            <color indexed="81"/>
            <rFont val="Tahoma"/>
            <charset val="1"/>
          </rPr>
          <t>christiane.santos:</t>
        </r>
        <r>
          <rPr>
            <sz val="9"/>
            <color indexed="81"/>
            <rFont val="Tahoma"/>
            <charset val="1"/>
          </rPr>
          <t xml:space="preserve">
Não possui habilitação.</t>
        </r>
      </text>
    </comment>
    <comment ref="K12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possui habilitação</t>
        </r>
      </text>
    </comment>
    <comment ref="K14" authorId="0">
      <text>
        <r>
          <rPr>
            <b/>
            <sz val="9"/>
            <color indexed="81"/>
            <rFont val="Tahoma"/>
            <family val="2"/>
          </rPr>
          <t>christiane.santos:</t>
        </r>
        <r>
          <rPr>
            <sz val="9"/>
            <color indexed="81"/>
            <rFont val="Tahoma"/>
            <family val="2"/>
          </rPr>
          <t xml:space="preserve">
Não é habilitado.</t>
        </r>
      </text>
    </comment>
    <comment ref="K15" authorId="0">
      <text>
        <r>
          <rPr>
            <b/>
            <sz val="9"/>
            <color indexed="81"/>
            <rFont val="Tahoma"/>
            <charset val="1"/>
          </rPr>
          <t>christiane.santos:</t>
        </r>
        <r>
          <rPr>
            <sz val="9"/>
            <color indexed="81"/>
            <rFont val="Tahoma"/>
            <charset val="1"/>
          </rPr>
          <t xml:space="preserve">
Não é habilitado.</t>
        </r>
      </text>
    </comment>
  </commentList>
</comments>
</file>

<file path=xl/sharedStrings.xml><?xml version="1.0" encoding="utf-8"?>
<sst xmlns="http://schemas.openxmlformats.org/spreadsheetml/2006/main" count="489" uniqueCount="108">
  <si>
    <t>REGIÃO DE SAÚDE</t>
  </si>
  <si>
    <t>MUNICÍPIO</t>
  </si>
  <si>
    <t>CNES</t>
  </si>
  <si>
    <t xml:space="preserve">ESTABELECIMENTO </t>
  </si>
  <si>
    <t>ESFERA ADMINISTRATIVA</t>
  </si>
  <si>
    <t>TIPO DE GESTÃO</t>
  </si>
  <si>
    <t>NATUREZA DE ORGANIZAÇÃO</t>
  </si>
  <si>
    <t>LEITOS GAR</t>
  </si>
  <si>
    <t>UTI ADULTO (TIPO II)</t>
  </si>
  <si>
    <t>UTI ADULTO (TIPO III)</t>
  </si>
  <si>
    <t>UTI NEONATAL (TIPO II)</t>
  </si>
  <si>
    <t>UTI NEONATAL (TIPO III)</t>
  </si>
  <si>
    <t>UCI NEONATAL</t>
  </si>
  <si>
    <t>Municipal</t>
  </si>
  <si>
    <t>Estadual</t>
  </si>
  <si>
    <t>Federal</t>
  </si>
  <si>
    <t>Dupla</t>
  </si>
  <si>
    <t>Privada</t>
  </si>
  <si>
    <t>CASA DA GESTANTE, BEBÊ E PUÉRPERA</t>
  </si>
  <si>
    <t>INFORMAÇÕES GERAIS</t>
  </si>
  <si>
    <t>ADMINISTRACAO DIRETA DA SAUDE (MS,SES e SMS)</t>
  </si>
  <si>
    <t>ADMINISTRACO DIRETA DE OUTROS ORGAOS (MEC,MEx,Marinha,etc)</t>
  </si>
  <si>
    <t>ADMINISTRACAO INDIRETA - AUTARQUIAS</t>
  </si>
  <si>
    <t>ADMINISTRACAO INDIRETA - FUNDAÇÃO PUBLICA</t>
  </si>
  <si>
    <t>ADMINISTRACAO INDIRETA - EMPRESA PUBLICA</t>
  </si>
  <si>
    <t>ADMINISTRACAO INDIRETA - ORGANIZACAO SOCIAL PUBLICA</t>
  </si>
  <si>
    <t>EMPRESA PRIVADA</t>
  </si>
  <si>
    <t>FUNDACAO PRIVADA</t>
  </si>
  <si>
    <t>COOPERATIVA</t>
  </si>
  <si>
    <t>SERVIÇO SOCIAL AUTONOMO</t>
  </si>
  <si>
    <t>ENTIDADE BENEFICENTE SEM FINS LUCRATIVOS</t>
  </si>
  <si>
    <t>ECONOMIA MISTA</t>
  </si>
  <si>
    <t>SINDICATO</t>
  </si>
  <si>
    <t>MÉTODO CANGURU</t>
  </si>
  <si>
    <t>TOTAL</t>
  </si>
  <si>
    <t>CENTRO DE PARTO NORMAL (CPN)</t>
  </si>
  <si>
    <t>CUSTEIO TOTAL POR ESTABELECIMENTO (ANUAL)</t>
  </si>
  <si>
    <t>NOVOS</t>
  </si>
  <si>
    <t>AMPLIAÇÃO / HABILITAÇÃO</t>
  </si>
  <si>
    <t>QUALIFICAÇÃO</t>
  </si>
  <si>
    <t>FÍSICO</t>
  </si>
  <si>
    <t>FINANCEIRO (ANUAL)</t>
  </si>
  <si>
    <t>AÇÃO/SERVIÇO</t>
  </si>
  <si>
    <t>Novos</t>
  </si>
  <si>
    <t>Qualificação</t>
  </si>
  <si>
    <t>Valor Aprovado</t>
  </si>
  <si>
    <t>UCI CANGURU</t>
  </si>
  <si>
    <t>CASA DA GESTANTE BEBÊ E PUÉRPERA</t>
  </si>
  <si>
    <t>REDE CEGONHA - RECURSOS IMEDIATO</t>
  </si>
  <si>
    <t>IBGE</t>
  </si>
  <si>
    <t>VALOR</t>
  </si>
  <si>
    <t>MUNICIPAL</t>
  </si>
  <si>
    <t>ESTADUAL</t>
  </si>
  <si>
    <t>GESTÃO</t>
  </si>
  <si>
    <t>VALOR APROVADO</t>
  </si>
  <si>
    <t>Valor Imediato</t>
  </si>
  <si>
    <t>PRIVADA</t>
  </si>
  <si>
    <t>SANTA CATARINA</t>
  </si>
  <si>
    <t>Laguna</t>
  </si>
  <si>
    <t>Tubarão</t>
  </si>
  <si>
    <t>SDP HOSPITAL NOSSA SENHORA DA CONCEICAO</t>
  </si>
  <si>
    <t>DUPLA</t>
  </si>
  <si>
    <t>Oeste</t>
  </si>
  <si>
    <t>Chapecó</t>
  </si>
  <si>
    <t>ASSOCIACAO HOSPITALAR LENOIR VARGAS HOSPITAL REGIONAL</t>
  </si>
  <si>
    <t>Alto Uruguai Catarinense</t>
  </si>
  <si>
    <t>Concórdia</t>
  </si>
  <si>
    <t>Médio Vale do Itajaí</t>
  </si>
  <si>
    <t>Brusque</t>
  </si>
  <si>
    <t>HOSPITAL AZAMBUJA</t>
  </si>
  <si>
    <t>Alto Vale do Itajaí</t>
  </si>
  <si>
    <t>Blumenau</t>
  </si>
  <si>
    <t>HOSPITAL SANTO ANTONIO</t>
  </si>
  <si>
    <t>Serra Catarinense</t>
  </si>
  <si>
    <t>Lages</t>
  </si>
  <si>
    <t>HOSPITAL GERAL E MATERNIDADE TEREZA RAMOS</t>
  </si>
  <si>
    <t>Alto Vale do Rio do Peixe</t>
  </si>
  <si>
    <t>Curitibanos</t>
  </si>
  <si>
    <t>HOSPITAL HELIO ANJOS ORTIZ</t>
  </si>
  <si>
    <t>HOSPITAL SAO FRANCISCO</t>
  </si>
  <si>
    <t>Rio do Sul</t>
  </si>
  <si>
    <t>HOSPITAL REGIONAL ALTO VALE</t>
  </si>
  <si>
    <t>Carbonífera</t>
  </si>
  <si>
    <t>Criciúma</t>
  </si>
  <si>
    <t>HOSPITAL MATERNO INFANTIL SANTA CATARINA</t>
  </si>
  <si>
    <t>HOSPITAL SAO JOSE</t>
  </si>
  <si>
    <t>Içara</t>
  </si>
  <si>
    <t>FUNDACAO SOCIAL HOSPITALAR DE ICARA</t>
  </si>
  <si>
    <t>Meio Oeste</t>
  </si>
  <si>
    <t>Joaçaba</t>
  </si>
  <si>
    <t>HOSPITAL UNIVERSITARIO SANTA TEREZINHA</t>
  </si>
  <si>
    <t xml:space="preserve"> PRIVADA</t>
  </si>
  <si>
    <t>Foz do Rio Itajaí</t>
  </si>
  <si>
    <t>Balneário Camboriú</t>
  </si>
  <si>
    <t>Itajaí</t>
  </si>
  <si>
    <t>HOSPITAL MUNICIPAL RUTH CARDOSO</t>
  </si>
  <si>
    <t>HOSPITAL E MATERNIDADE MARIETA KONDER BORNHAUSEN</t>
  </si>
  <si>
    <t xml:space="preserve"> MUNICIPAL</t>
  </si>
  <si>
    <t>Xanxerê</t>
  </si>
  <si>
    <t>EXTREMO OESTE</t>
  </si>
  <si>
    <t>São Miguel do Oeste</t>
  </si>
  <si>
    <t>HOSPITAL REGIONAL TEREZINHA GAIO BASSO</t>
  </si>
  <si>
    <t>Caçador</t>
  </si>
  <si>
    <t>HOSPITAL MAICE</t>
  </si>
  <si>
    <t>Extremo Sul Catarinense</t>
  </si>
  <si>
    <t>Araranguá</t>
  </si>
  <si>
    <t>HOSPITAL REGIONAL DE ARARANGUA</t>
  </si>
  <si>
    <t>HOSPITAL REGIONAL SAO PAULO ASSEC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</si>
</sst>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</numFmts>
  <fonts count="2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2" fillId="0" borderId="0"/>
    <xf numFmtId="0" fontId="8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5">
    <xf numFmtId="0" fontId="0" fillId="0" borderId="0" xfId="0"/>
    <xf numFmtId="43" fontId="0" fillId="0" borderId="0" xfId="0" applyNumberFormat="1"/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/>
    <xf numFmtId="43" fontId="10" fillId="0" borderId="1" xfId="0" applyNumberFormat="1" applyFont="1" applyBorder="1" applyAlignment="1">
      <alignment vertical="center"/>
    </xf>
    <xf numFmtId="0" fontId="12" fillId="0" borderId="15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6" fillId="4" borderId="21" xfId="1" applyFont="1" applyFill="1" applyBorder="1" applyAlignment="1">
      <alignment vertical="center"/>
    </xf>
    <xf numFmtId="0" fontId="13" fillId="0" borderId="11" xfId="0" applyFont="1" applyBorder="1"/>
    <xf numFmtId="43" fontId="14" fillId="4" borderId="3" xfId="0" applyNumberFormat="1" applyFont="1" applyFill="1" applyBorder="1"/>
    <xf numFmtId="0" fontId="13" fillId="0" borderId="1" xfId="0" applyFont="1" applyBorder="1"/>
    <xf numFmtId="0" fontId="6" fillId="4" borderId="22" xfId="1" applyFont="1" applyFill="1" applyBorder="1" applyAlignment="1">
      <alignment vertical="center"/>
    </xf>
    <xf numFmtId="0" fontId="6" fillId="4" borderId="18" xfId="1" applyFont="1" applyFill="1" applyBorder="1" applyAlignment="1">
      <alignment vertical="center"/>
    </xf>
    <xf numFmtId="0" fontId="12" fillId="0" borderId="23" xfId="0" applyFont="1" applyBorder="1"/>
    <xf numFmtId="43" fontId="12" fillId="0" borderId="24" xfId="5" applyFont="1" applyBorder="1"/>
    <xf numFmtId="0" fontId="3" fillId="0" borderId="1" xfId="0" applyNumberFormat="1" applyFont="1" applyFill="1" applyBorder="1" applyAlignment="1">
      <alignment horizontal="left" vertical="center" wrapText="1"/>
    </xf>
    <xf numFmtId="0" fontId="3" fillId="4" borderId="1" xfId="1" applyFont="1" applyFill="1" applyBorder="1" applyAlignment="1">
      <alignment horizontal="left" vertical="center" wrapText="1"/>
    </xf>
    <xf numFmtId="0" fontId="3" fillId="4" borderId="1" xfId="0" applyNumberFormat="1" applyFont="1" applyFill="1" applyBorder="1" applyAlignment="1">
      <alignment horizontal="left" vertical="center" wrapText="1"/>
    </xf>
    <xf numFmtId="43" fontId="5" fillId="4" borderId="1" xfId="5" applyNumberFormat="1" applyFont="1" applyFill="1" applyBorder="1"/>
    <xf numFmtId="0" fontId="12" fillId="0" borderId="1" xfId="0" applyFont="1" applyBorder="1" applyAlignment="1">
      <alignment horizontal="center" vertical="center"/>
    </xf>
    <xf numFmtId="43" fontId="6" fillId="0" borderId="1" xfId="0" applyNumberFormat="1" applyFont="1" applyBorder="1"/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6" fillId="4" borderId="4" xfId="1" applyFont="1" applyFill="1" applyBorder="1" applyAlignment="1">
      <alignment vertical="center"/>
    </xf>
    <xf numFmtId="0" fontId="12" fillId="0" borderId="15" xfId="0" applyFont="1" applyBorder="1"/>
    <xf numFmtId="0" fontId="6" fillId="4" borderId="1" xfId="1" applyFont="1" applyFill="1" applyBorder="1" applyAlignment="1">
      <alignment vertical="center"/>
    </xf>
    <xf numFmtId="0" fontId="0" fillId="0" borderId="0" xfId="0"/>
    <xf numFmtId="43" fontId="0" fillId="0" borderId="0" xfId="0" applyNumberFormat="1"/>
    <xf numFmtId="0" fontId="3" fillId="0" borderId="1" xfId="0" applyFont="1" applyFill="1" applyBorder="1" applyAlignment="1">
      <alignment horizontal="left" vertical="center" wrapText="1"/>
    </xf>
    <xf numFmtId="0" fontId="3" fillId="4" borderId="1" xfId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6" fillId="4" borderId="16" xfId="1" applyFont="1" applyFill="1" applyBorder="1" applyAlignment="1">
      <alignment horizontal="center" vertical="center"/>
    </xf>
    <xf numFmtId="0" fontId="6" fillId="4" borderId="18" xfId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horizontal="center"/>
    </xf>
    <xf numFmtId="0" fontId="17" fillId="0" borderId="0" xfId="0" applyFont="1" applyAlignment="1">
      <alignment horizontal="center"/>
    </xf>
    <xf numFmtId="165" fontId="15" fillId="10" borderId="1" xfId="6" applyNumberFormat="1" applyFont="1" applyFill="1" applyBorder="1" applyAlignment="1">
      <alignment horizontal="center"/>
    </xf>
    <xf numFmtId="0" fontId="15" fillId="10" borderId="1" xfId="1" applyFont="1" applyFill="1" applyBorder="1" applyAlignment="1">
      <alignment horizontal="center" wrapText="1"/>
    </xf>
    <xf numFmtId="165" fontId="15" fillId="10" borderId="1" xfId="6" applyNumberFormat="1" applyFont="1" applyFill="1" applyBorder="1" applyAlignment="1">
      <alignment horizontal="center" wrapText="1"/>
    </xf>
    <xf numFmtId="165" fontId="15" fillId="11" borderId="1" xfId="6" applyNumberFormat="1" applyFont="1" applyFill="1" applyBorder="1" applyAlignment="1">
      <alignment horizontal="center"/>
    </xf>
    <xf numFmtId="0" fontId="15" fillId="11" borderId="1" xfId="1" applyFont="1" applyFill="1" applyBorder="1" applyAlignment="1">
      <alignment horizontal="center" wrapText="1"/>
    </xf>
    <xf numFmtId="165" fontId="15" fillId="11" borderId="1" xfId="6" applyNumberFormat="1" applyFont="1" applyFill="1" applyBorder="1" applyAlignment="1">
      <alignment horizontal="center" wrapText="1"/>
    </xf>
    <xf numFmtId="165" fontId="18" fillId="11" borderId="1" xfId="6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 applyProtection="1">
      <alignment horizontal="center" wrapText="1"/>
    </xf>
    <xf numFmtId="0" fontId="4" fillId="2" borderId="1" xfId="1" applyFont="1" applyFill="1" applyBorder="1" applyAlignment="1" applyProtection="1">
      <alignment horizontal="center" wrapText="1"/>
    </xf>
    <xf numFmtId="0" fontId="3" fillId="2" borderId="1" xfId="0" applyFont="1" applyFill="1" applyBorder="1" applyAlignment="1" applyProtection="1">
      <alignment horizontal="center" wrapText="1"/>
    </xf>
    <xf numFmtId="165" fontId="3" fillId="12" borderId="1" xfId="6" applyNumberFormat="1" applyFont="1" applyFill="1" applyBorder="1" applyAlignment="1">
      <alignment horizontal="center"/>
    </xf>
    <xf numFmtId="43" fontId="3" fillId="12" borderId="1" xfId="6" applyFont="1" applyFill="1" applyBorder="1" applyAlignment="1">
      <alignment horizontal="center"/>
    </xf>
    <xf numFmtId="165" fontId="5" fillId="12" borderId="1" xfId="6" applyNumberFormat="1" applyFont="1" applyFill="1" applyBorder="1" applyAlignment="1">
      <alignment horizontal="center"/>
    </xf>
    <xf numFmtId="43" fontId="5" fillId="12" borderId="1" xfId="6" applyFont="1" applyFill="1" applyBorder="1" applyAlignment="1">
      <alignment horizontal="center"/>
    </xf>
    <xf numFmtId="165" fontId="3" fillId="13" borderId="1" xfId="6" applyNumberFormat="1" applyFont="1" applyFill="1" applyBorder="1" applyAlignment="1">
      <alignment horizontal="center"/>
    </xf>
    <xf numFmtId="43" fontId="3" fillId="13" borderId="1" xfId="6" applyFont="1" applyFill="1" applyBorder="1" applyAlignment="1">
      <alignment horizontal="center"/>
    </xf>
    <xf numFmtId="165" fontId="5" fillId="13" borderId="1" xfId="6" applyNumberFormat="1" applyFont="1" applyFill="1" applyBorder="1" applyAlignment="1">
      <alignment horizontal="center"/>
    </xf>
    <xf numFmtId="43" fontId="5" fillId="13" borderId="1" xfId="6" applyFont="1" applyFill="1" applyBorder="1" applyAlignment="1">
      <alignment horizontal="center"/>
    </xf>
    <xf numFmtId="43" fontId="10" fillId="0" borderId="1" xfId="0" applyNumberFormat="1" applyFont="1" applyBorder="1" applyAlignment="1">
      <alignment horizontal="center"/>
    </xf>
    <xf numFmtId="43" fontId="19" fillId="0" borderId="0" xfId="6" applyFont="1" applyAlignment="1">
      <alignment horizontal="center"/>
    </xf>
    <xf numFmtId="43" fontId="17" fillId="0" borderId="0" xfId="0" applyNumberFormat="1" applyFont="1" applyAlignment="1">
      <alignment horizontal="center"/>
    </xf>
    <xf numFmtId="0" fontId="17" fillId="0" borderId="12" xfId="0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wrapText="1"/>
    </xf>
    <xf numFmtId="165" fontId="3" fillId="12" borderId="1" xfId="6" applyNumberFormat="1" applyFont="1" applyFill="1" applyBorder="1" applyAlignment="1" applyProtection="1">
      <alignment horizontal="center"/>
    </xf>
    <xf numFmtId="165" fontId="3" fillId="13" borderId="1" xfId="6" applyNumberFormat="1" applyFont="1" applyFill="1" applyBorder="1" applyAlignment="1" applyProtection="1">
      <alignment horizontal="center"/>
    </xf>
    <xf numFmtId="43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65" fontId="5" fillId="3" borderId="1" xfId="6" applyNumberFormat="1" applyFont="1" applyFill="1" applyBorder="1" applyAlignment="1">
      <alignment horizontal="center"/>
    </xf>
    <xf numFmtId="43" fontId="3" fillId="3" borderId="1" xfId="6" applyFont="1" applyFill="1" applyBorder="1" applyAlignment="1">
      <alignment horizontal="center"/>
    </xf>
    <xf numFmtId="43" fontId="5" fillId="3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165" fontId="17" fillId="0" borderId="0" xfId="6" applyNumberFormat="1" applyFont="1" applyAlignment="1">
      <alignment horizontal="center"/>
    </xf>
    <xf numFmtId="43" fontId="17" fillId="0" borderId="0" xfId="6" applyFont="1" applyAlignment="1">
      <alignment horizontal="center"/>
    </xf>
    <xf numFmtId="0" fontId="17" fillId="0" borderId="0" xfId="6" applyNumberFormat="1" applyFont="1" applyAlignment="1">
      <alignment horizontal="center"/>
    </xf>
    <xf numFmtId="0" fontId="15" fillId="9" borderId="6" xfId="1" applyFont="1" applyFill="1" applyBorder="1" applyAlignment="1">
      <alignment horizontal="center"/>
    </xf>
    <xf numFmtId="0" fontId="15" fillId="9" borderId="11" xfId="1" applyFont="1" applyFill="1" applyBorder="1" applyAlignment="1">
      <alignment horizontal="center"/>
    </xf>
    <xf numFmtId="0" fontId="3" fillId="2" borderId="2" xfId="0" applyNumberFormat="1" applyFont="1" applyFill="1" applyBorder="1" applyAlignment="1" applyProtection="1">
      <alignment horizontal="center" wrapText="1"/>
    </xf>
    <xf numFmtId="0" fontId="3" fillId="0" borderId="2" xfId="0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center" wrapText="1"/>
    </xf>
    <xf numFmtId="0" fontId="4" fillId="3" borderId="1" xfId="1" applyFont="1" applyFill="1" applyBorder="1" applyAlignment="1" applyProtection="1">
      <alignment horizontal="center" wrapText="1"/>
    </xf>
    <xf numFmtId="0" fontId="4" fillId="0" borderId="1" xfId="1" applyFont="1" applyFill="1" applyBorder="1" applyAlignment="1" applyProtection="1">
      <alignment horizontal="center" wrapText="1"/>
    </xf>
    <xf numFmtId="43" fontId="10" fillId="0" borderId="1" xfId="0" applyNumberFormat="1" applyFont="1" applyFill="1" applyBorder="1" applyAlignment="1">
      <alignment horizontal="center"/>
    </xf>
    <xf numFmtId="43" fontId="19" fillId="0" borderId="0" xfId="6" applyFont="1" applyFill="1" applyAlignment="1">
      <alignment horizontal="center"/>
    </xf>
    <xf numFmtId="43" fontId="17" fillId="0" borderId="0" xfId="0" applyNumberFormat="1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5" fillId="10" borderId="1" xfId="1" applyFont="1" applyFill="1" applyBorder="1" applyAlignment="1">
      <alignment horizontal="center" wrapText="1"/>
    </xf>
    <xf numFmtId="0" fontId="15" fillId="11" borderId="1" xfId="1" applyFont="1" applyFill="1" applyBorder="1" applyAlignment="1">
      <alignment horizontal="center" wrapText="1"/>
    </xf>
    <xf numFmtId="0" fontId="15" fillId="9" borderId="6" xfId="1" applyFont="1" applyFill="1" applyBorder="1" applyAlignment="1">
      <alignment horizontal="center"/>
    </xf>
    <xf numFmtId="0" fontId="15" fillId="9" borderId="11" xfId="1" applyFont="1" applyFill="1" applyBorder="1" applyAlignment="1">
      <alignment horizontal="center"/>
    </xf>
    <xf numFmtId="43" fontId="0" fillId="0" borderId="1" xfId="0" applyNumberFormat="1" applyBorder="1"/>
    <xf numFmtId="0" fontId="5" fillId="3" borderId="5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15" fillId="10" borderId="1" xfId="1" applyFont="1" applyFill="1" applyBorder="1" applyAlignment="1">
      <alignment horizontal="center" wrapText="1"/>
    </xf>
    <xf numFmtId="0" fontId="15" fillId="11" borderId="1" xfId="1" applyFont="1" applyFill="1" applyBorder="1" applyAlignment="1">
      <alignment horizontal="center" wrapText="1"/>
    </xf>
    <xf numFmtId="0" fontId="15" fillId="6" borderId="5" xfId="1" applyFont="1" applyFill="1" applyBorder="1" applyAlignment="1">
      <alignment horizontal="center"/>
    </xf>
    <xf numFmtId="0" fontId="15" fillId="6" borderId="12" xfId="1" applyFont="1" applyFill="1" applyBorder="1" applyAlignment="1">
      <alignment horizontal="center"/>
    </xf>
    <xf numFmtId="0" fontId="15" fillId="9" borderId="6" xfId="1" applyFont="1" applyFill="1" applyBorder="1" applyAlignment="1">
      <alignment horizontal="center" wrapText="1"/>
    </xf>
    <xf numFmtId="0" fontId="15" fillId="9" borderId="11" xfId="1" applyFont="1" applyFill="1" applyBorder="1" applyAlignment="1">
      <alignment horizontal="center" wrapText="1"/>
    </xf>
    <xf numFmtId="0" fontId="15" fillId="8" borderId="1" xfId="0" applyFont="1" applyFill="1" applyBorder="1" applyAlignment="1">
      <alignment horizontal="center" wrapText="1"/>
    </xf>
    <xf numFmtId="0" fontId="15" fillId="9" borderId="6" xfId="1" applyFont="1" applyFill="1" applyBorder="1" applyAlignment="1">
      <alignment horizontal="center"/>
    </xf>
    <xf numFmtId="0" fontId="15" fillId="9" borderId="11" xfId="1" applyFont="1" applyFill="1" applyBorder="1" applyAlignment="1">
      <alignment horizontal="center"/>
    </xf>
    <xf numFmtId="0" fontId="15" fillId="5" borderId="5" xfId="1" applyFont="1" applyFill="1" applyBorder="1" applyAlignment="1">
      <alignment horizontal="center" wrapText="1"/>
    </xf>
    <xf numFmtId="0" fontId="15" fillId="5" borderId="12" xfId="1" applyFont="1" applyFill="1" applyBorder="1" applyAlignment="1">
      <alignment horizontal="center" wrapText="1"/>
    </xf>
    <xf numFmtId="0" fontId="15" fillId="5" borderId="2" xfId="1" applyFont="1" applyFill="1" applyBorder="1" applyAlignment="1">
      <alignment horizontal="center" wrapText="1"/>
    </xf>
    <xf numFmtId="0" fontId="15" fillId="7" borderId="5" xfId="1" applyFont="1" applyFill="1" applyBorder="1" applyAlignment="1">
      <alignment horizontal="center"/>
    </xf>
    <xf numFmtId="0" fontId="15" fillId="7" borderId="12" xfId="1" applyFont="1" applyFill="1" applyBorder="1" applyAlignment="1">
      <alignment horizontal="center"/>
    </xf>
    <xf numFmtId="0" fontId="6" fillId="4" borderId="16" xfId="1" applyFont="1" applyFill="1" applyBorder="1" applyAlignment="1">
      <alignment horizontal="center" vertical="center"/>
    </xf>
    <xf numFmtId="0" fontId="6" fillId="4" borderId="17" xfId="1" applyFont="1" applyFill="1" applyBorder="1" applyAlignment="1">
      <alignment horizontal="center" vertical="center"/>
    </xf>
    <xf numFmtId="0" fontId="6" fillId="4" borderId="14" xfId="1" applyFont="1" applyFill="1" applyBorder="1" applyAlignment="1">
      <alignment horizontal="center" vertical="center"/>
    </xf>
    <xf numFmtId="0" fontId="6" fillId="4" borderId="8" xfId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 vertical="center"/>
    </xf>
    <xf numFmtId="0" fontId="6" fillId="4" borderId="19" xfId="1" applyFont="1" applyFill="1" applyBorder="1" applyAlignment="1">
      <alignment horizontal="center" vertical="center"/>
    </xf>
    <xf numFmtId="0" fontId="6" fillId="4" borderId="20" xfId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/>
    </xf>
    <xf numFmtId="0" fontId="9" fillId="4" borderId="12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11" fillId="9" borderId="6" xfId="1" applyFont="1" applyFill="1" applyBorder="1" applyAlignment="1">
      <alignment horizontal="center" vertical="center"/>
    </xf>
    <xf numFmtId="0" fontId="11" fillId="9" borderId="11" xfId="1" applyFont="1" applyFill="1" applyBorder="1" applyAlignment="1">
      <alignment horizontal="center" vertical="center"/>
    </xf>
    <xf numFmtId="0" fontId="11" fillId="9" borderId="6" xfId="1" applyFont="1" applyFill="1" applyBorder="1" applyAlignment="1">
      <alignment horizontal="center" vertical="center" wrapText="1"/>
    </xf>
    <xf numFmtId="0" fontId="11" fillId="9" borderId="11" xfId="1" applyFont="1" applyFill="1" applyBorder="1" applyAlignment="1">
      <alignment horizontal="center" vertical="center" wrapText="1"/>
    </xf>
    <xf numFmtId="0" fontId="11" fillId="9" borderId="1" xfId="1" applyFont="1" applyFill="1" applyBorder="1" applyAlignment="1">
      <alignment horizontal="center" vertical="center" wrapText="1"/>
    </xf>
  </cellXfs>
  <cellStyles count="14">
    <cellStyle name="Normal" xfId="0" builtinId="0"/>
    <cellStyle name="Normal 2" xfId="1"/>
    <cellStyle name="Normal 2 2" xfId="2"/>
    <cellStyle name="Porcentagem 2" xfId="3"/>
    <cellStyle name="Porcentagem 2 2" xfId="10"/>
    <cellStyle name="Porcentagem 3" xfId="11"/>
    <cellStyle name="Separador de milhares 2" xfId="6"/>
    <cellStyle name="Separador de milhares 2 2" xfId="7"/>
    <cellStyle name="Vírgula 2" xfId="4"/>
    <cellStyle name="Vírgula 2 2" xfId="8"/>
    <cellStyle name="Vírgula 2 2 2" xfId="12"/>
    <cellStyle name="Vírgula 3" xfId="5"/>
    <cellStyle name="Vírgula 3 2" xfId="13"/>
    <cellStyle name="Vírgula 4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christiane.santos\AppData\Local\Microsoft\Windows\Temporary%20Internet%20Files\Content.Outlook\J2T7352O\Planilha%20dos%20Servicos%20-%20Xanxere%20(3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ÇÕES_BÁSICAS"/>
      <sheetName val="PRÉ-NATAL_FÍSICO"/>
      <sheetName val="ANALISE_SUFICIENCIA_GCE"/>
      <sheetName val="ANÁLISE_PARTO_NASCIMENTO_ATSM"/>
      <sheetName val="LISTAS"/>
    </sheetNames>
    <sheetDataSet>
      <sheetData sheetId="0" refreshError="1"/>
      <sheetData sheetId="1" refreshError="1"/>
      <sheetData sheetId="2" refreshError="1"/>
      <sheetData sheetId="3" refreshError="1">
        <row r="10">
          <cell r="C10">
            <v>2411393</v>
          </cell>
          <cell r="D10" t="str">
            <v>HOSPITAL REGIONAL SAO PAULO ASSEC</v>
          </cell>
          <cell r="E10" t="str">
            <v>PRIVADA</v>
          </cell>
          <cell r="F10" t="str">
            <v>DUPLA</v>
          </cell>
          <cell r="G10" t="str">
            <v>ENTIDADE BENEFICENTE SEM FINS LUCRATIVOS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nes.datasus.gov.br/Exibe_Ficha_Estabelecimento.asp?VCo_Unidade=4202006854729&amp;VListar=1&amp;VEstado=42&amp;VMun=" TargetMode="External"/><Relationship Id="rId3" Type="http://schemas.openxmlformats.org/officeDocument/2006/relationships/hyperlink" Target="http://cnes.datasus.gov.br/Exibe_Ficha_Estabelecimento.asp?VCo_Unidade=4202402558254&amp;VListar=1&amp;VEstado=42&amp;VMun=" TargetMode="External"/><Relationship Id="rId7" Type="http://schemas.openxmlformats.org/officeDocument/2006/relationships/hyperlink" Target="http://cnes.datasus.gov.br/Exibe_Ficha_Estabelecimento.asp?VCo_Unidade=4208202744937&amp;VListar=1&amp;VEstado=42&amp;VMun=" TargetMode="External"/><Relationship Id="rId2" Type="http://schemas.openxmlformats.org/officeDocument/2006/relationships/hyperlink" Target="http://cnes.datasus.gov.br/Exibe_Ficha_Estabelecimento.asp?VCo_Unidade=4202902522411&amp;VListar=1&amp;VEstado=42&amp;VMun=" TargetMode="External"/><Relationship Id="rId1" Type="http://schemas.openxmlformats.org/officeDocument/2006/relationships/hyperlink" Target="http://cnes.datasus.gov.br/Exibe_Ficha_Estabelecimento.asp?VCo_Unidade=4204202537788&amp;VListar=1&amp;VEstado=42&amp;VMun=" TargetMode="External"/><Relationship Id="rId6" Type="http://schemas.openxmlformats.org/officeDocument/2006/relationships/hyperlink" Target="http://cnes.datasus.gov.br/Exibe_Ficha_Estabelecimento.asp?VCo_Unidade=4202402558246&amp;VListar=1&amp;VEstado=42&amp;VMun=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cnes.datasus.gov.br/Exibe_Ficha_Estabelecimento.asp?VCo_Unidade=4202402558254&amp;VListar=1&amp;VEstado=42&amp;VMun=" TargetMode="External"/><Relationship Id="rId10" Type="http://schemas.openxmlformats.org/officeDocument/2006/relationships/vmlDrawing" Target="../drawings/vmlDrawing1.vml"/><Relationship Id="rId4" Type="http://schemas.openxmlformats.org/officeDocument/2006/relationships/hyperlink" Target="http://cnes.datasus.gov.br/Exibe_Ficha_Estabelecimento.asp?VCo_Unidade=4214802568713&amp;VListar=1&amp;VEstado=42&amp;VMun=" TargetMode="External"/><Relationship Id="rId9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hyperlink" Target="http://cnes.datasus.gov.br/Exibe_Ficha_Estabelecimento.asp?VCo_Unidade=4202402558254&amp;VListar=1&amp;VEstado=42&amp;VMun=" TargetMode="External"/><Relationship Id="rId7" Type="http://schemas.openxmlformats.org/officeDocument/2006/relationships/vmlDrawing" Target="../drawings/vmlDrawing2.vml"/><Relationship Id="rId2" Type="http://schemas.openxmlformats.org/officeDocument/2006/relationships/hyperlink" Target="http://cnes.datasus.gov.br/Exibe_Ficha_Estabelecimento.asp?VCo_Unidade=4202902522411&amp;VListar=1&amp;VEstado=42&amp;VMun=" TargetMode="External"/><Relationship Id="rId1" Type="http://schemas.openxmlformats.org/officeDocument/2006/relationships/hyperlink" Target="http://cnes.datasus.gov.br/Exibe_Ficha_Estabelecimento.asp?VCo_Unidade=4204202537788&amp;VListar=1&amp;VEstado=42&amp;VMun=" TargetMode="External"/><Relationship Id="rId6" Type="http://schemas.openxmlformats.org/officeDocument/2006/relationships/hyperlink" Target="http://cnes.datasus.gov.br/Exibe_Ficha_Estabelecimento.asp?VCo_Unidade=4202402558246&amp;VListar=1&amp;VEstado=42&amp;VMun=" TargetMode="External"/><Relationship Id="rId5" Type="http://schemas.openxmlformats.org/officeDocument/2006/relationships/hyperlink" Target="http://cnes.datasus.gov.br/Exibe_Ficha_Estabelecimento.asp?VCo_Unidade=4202402558254&amp;VListar=1&amp;VEstado=42&amp;VMun=" TargetMode="External"/><Relationship Id="rId4" Type="http://schemas.openxmlformats.org/officeDocument/2006/relationships/hyperlink" Target="http://cnes.datasus.gov.br/Exibe_Ficha_Estabelecimento.asp?VCo_Unidade=4214802568713&amp;VListar=1&amp;VEstado=42&amp;VMun=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4"/>
  <dimension ref="A2:C14"/>
  <sheetViews>
    <sheetView workbookViewId="0">
      <selection activeCell="A2" sqref="A2:A5"/>
    </sheetView>
  </sheetViews>
  <sheetFormatPr defaultRowHeight="15"/>
  <cols>
    <col min="1" max="1" width="11.7109375" customWidth="1"/>
    <col min="2" max="2" width="13.7109375" customWidth="1"/>
    <col min="3" max="3" width="36.28515625" customWidth="1"/>
  </cols>
  <sheetData>
    <row r="2" spans="1:3">
      <c r="A2" t="s">
        <v>13</v>
      </c>
      <c r="B2" t="s">
        <v>13</v>
      </c>
      <c r="C2" t="s">
        <v>20</v>
      </c>
    </row>
    <row r="3" spans="1:3">
      <c r="A3" t="s">
        <v>15</v>
      </c>
      <c r="B3" t="s">
        <v>14</v>
      </c>
      <c r="C3" t="s">
        <v>21</v>
      </c>
    </row>
    <row r="4" spans="1:3">
      <c r="A4" t="s">
        <v>14</v>
      </c>
      <c r="B4" t="s">
        <v>16</v>
      </c>
      <c r="C4" t="s">
        <v>22</v>
      </c>
    </row>
    <row r="5" spans="1:3">
      <c r="A5" t="s">
        <v>17</v>
      </c>
      <c r="C5" t="s">
        <v>23</v>
      </c>
    </row>
    <row r="6" spans="1:3">
      <c r="C6" t="s">
        <v>24</v>
      </c>
    </row>
    <row r="7" spans="1:3">
      <c r="C7" t="s">
        <v>25</v>
      </c>
    </row>
    <row r="8" spans="1:3">
      <c r="C8" t="s">
        <v>26</v>
      </c>
    </row>
    <row r="9" spans="1:3">
      <c r="C9" t="s">
        <v>27</v>
      </c>
    </row>
    <row r="10" spans="1:3">
      <c r="C10" t="s">
        <v>28</v>
      </c>
    </row>
    <row r="11" spans="1:3">
      <c r="C11" t="s">
        <v>29</v>
      </c>
    </row>
    <row r="12" spans="1:3">
      <c r="C12" t="s">
        <v>30</v>
      </c>
    </row>
    <row r="13" spans="1:3">
      <c r="C13" t="s">
        <v>31</v>
      </c>
    </row>
    <row r="14" spans="1:3">
      <c r="C14" t="s">
        <v>32</v>
      </c>
    </row>
  </sheetData>
  <phoneticPr fontId="7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G51"/>
  <sheetViews>
    <sheetView showGridLines="0" topLeftCell="AX9" zoomScaleNormal="100" workbookViewId="0">
      <selection activeCell="BE4" sqref="BE4:BE21"/>
    </sheetView>
  </sheetViews>
  <sheetFormatPr defaultColWidth="21" defaultRowHeight="12"/>
  <cols>
    <col min="1" max="1" width="21.140625" style="36" customWidth="1"/>
    <col min="2" max="3" width="17.7109375" style="36" customWidth="1"/>
    <col min="4" max="4" width="11.5703125" style="36" customWidth="1"/>
    <col min="5" max="5" width="21" style="36"/>
    <col min="6" max="7" width="13.140625" style="36" customWidth="1"/>
    <col min="8" max="8" width="21" style="36"/>
    <col min="9" max="9" width="7.7109375" style="70" customWidth="1"/>
    <col min="10" max="10" width="21" style="36"/>
    <col min="11" max="11" width="8.5703125" style="70" customWidth="1"/>
    <col min="12" max="12" width="21" style="36"/>
    <col min="13" max="13" width="9.42578125" style="70" customWidth="1"/>
    <col min="14" max="14" width="21" style="36"/>
    <col min="15" max="15" width="8.28515625" style="70" customWidth="1"/>
    <col min="16" max="16" width="21" style="36"/>
    <col min="17" max="17" width="7.7109375" style="70" customWidth="1"/>
    <col min="18" max="18" width="21" style="36"/>
    <col min="19" max="19" width="6.42578125" style="70" customWidth="1"/>
    <col min="20" max="20" width="21" style="36"/>
    <col min="21" max="21" width="8.28515625" style="70" customWidth="1"/>
    <col min="22" max="22" width="21" style="36"/>
    <col min="23" max="23" width="9" style="70" customWidth="1"/>
    <col min="24" max="24" width="21" style="36"/>
    <col min="25" max="25" width="8.140625" style="70" customWidth="1"/>
    <col min="26" max="26" width="21" style="36"/>
    <col min="27" max="27" width="9.140625" style="70" customWidth="1"/>
    <col min="28" max="28" width="21" style="36"/>
    <col min="29" max="29" width="9.28515625" style="70" customWidth="1"/>
    <col min="30" max="30" width="21" style="36"/>
    <col min="31" max="31" width="9.5703125" style="70" customWidth="1"/>
    <col min="32" max="32" width="21" style="36"/>
    <col min="33" max="33" width="9" style="70" customWidth="1"/>
    <col min="34" max="34" width="21" style="36"/>
    <col min="35" max="35" width="8.5703125" style="70" customWidth="1"/>
    <col min="36" max="36" width="21" style="36"/>
    <col min="37" max="37" width="8" style="70" customWidth="1"/>
    <col min="38" max="38" width="21" style="36"/>
    <col min="39" max="39" width="8.140625" style="70" customWidth="1"/>
    <col min="40" max="40" width="21" style="36"/>
    <col min="41" max="41" width="9.28515625" style="70" customWidth="1"/>
    <col min="42" max="42" width="21" style="36"/>
    <col min="43" max="43" width="11.42578125" style="70" customWidth="1"/>
    <col min="44" max="44" width="21" style="36"/>
    <col min="45" max="45" width="7.7109375" style="70" customWidth="1"/>
    <col min="46" max="46" width="21" style="36"/>
    <col min="47" max="47" width="8.140625" style="70" customWidth="1"/>
    <col min="48" max="48" width="21" style="36"/>
    <col min="49" max="49" width="7.5703125" style="70" customWidth="1"/>
    <col min="50" max="50" width="21" style="36"/>
    <col min="51" max="51" width="7.7109375" style="70" customWidth="1"/>
    <col min="52" max="52" width="21" style="36"/>
    <col min="53" max="53" width="7.42578125" style="70" customWidth="1"/>
    <col min="54" max="54" width="21" style="36"/>
    <col min="55" max="55" width="7.42578125" style="70" customWidth="1"/>
    <col min="56" max="16384" width="21" style="36"/>
  </cols>
  <sheetData>
    <row r="1" spans="1:59" ht="15" customHeight="1">
      <c r="A1" s="101" t="s">
        <v>19</v>
      </c>
      <c r="B1" s="102"/>
      <c r="C1" s="102"/>
      <c r="D1" s="102"/>
      <c r="E1" s="102"/>
      <c r="F1" s="102"/>
      <c r="G1" s="102"/>
      <c r="H1" s="103"/>
      <c r="I1" s="94" t="s">
        <v>35</v>
      </c>
      <c r="J1" s="95"/>
      <c r="K1" s="95"/>
      <c r="L1" s="95"/>
      <c r="M1" s="104" t="s">
        <v>18</v>
      </c>
      <c r="N1" s="105"/>
      <c r="O1" s="105"/>
      <c r="P1" s="105"/>
      <c r="Q1" s="94" t="s">
        <v>7</v>
      </c>
      <c r="R1" s="95"/>
      <c r="S1" s="95"/>
      <c r="T1" s="95"/>
      <c r="U1" s="95"/>
      <c r="V1" s="95"/>
      <c r="W1" s="104" t="s">
        <v>8</v>
      </c>
      <c r="X1" s="105"/>
      <c r="Y1" s="105"/>
      <c r="Z1" s="105"/>
      <c r="AA1" s="105"/>
      <c r="AB1" s="105"/>
      <c r="AC1" s="94" t="s">
        <v>9</v>
      </c>
      <c r="AD1" s="95"/>
      <c r="AE1" s="95"/>
      <c r="AF1" s="95"/>
      <c r="AG1" s="95"/>
      <c r="AH1" s="95"/>
      <c r="AI1" s="104" t="s">
        <v>10</v>
      </c>
      <c r="AJ1" s="105"/>
      <c r="AK1" s="105"/>
      <c r="AL1" s="105"/>
      <c r="AM1" s="105"/>
      <c r="AN1" s="105"/>
      <c r="AO1" s="94" t="s">
        <v>11</v>
      </c>
      <c r="AP1" s="95"/>
      <c r="AQ1" s="95"/>
      <c r="AR1" s="95"/>
      <c r="AS1" s="95"/>
      <c r="AT1" s="95"/>
      <c r="AU1" s="104" t="s">
        <v>12</v>
      </c>
      <c r="AV1" s="105"/>
      <c r="AW1" s="105"/>
      <c r="AX1" s="105"/>
      <c r="AY1" s="105"/>
      <c r="AZ1" s="105"/>
      <c r="BA1" s="94" t="s">
        <v>33</v>
      </c>
      <c r="BB1" s="95"/>
      <c r="BC1" s="95"/>
      <c r="BD1" s="95"/>
      <c r="BE1" s="98" t="s">
        <v>36</v>
      </c>
      <c r="BF1" s="34"/>
      <c r="BG1" s="35"/>
    </row>
    <row r="2" spans="1:59" ht="27" customHeight="1">
      <c r="A2" s="96" t="s">
        <v>0</v>
      </c>
      <c r="B2" s="99" t="s">
        <v>1</v>
      </c>
      <c r="C2" s="73" t="s">
        <v>49</v>
      </c>
      <c r="D2" s="99" t="s">
        <v>2</v>
      </c>
      <c r="E2" s="99" t="s">
        <v>3</v>
      </c>
      <c r="F2" s="96" t="s">
        <v>4</v>
      </c>
      <c r="G2" s="96" t="s">
        <v>5</v>
      </c>
      <c r="H2" s="96" t="s">
        <v>6</v>
      </c>
      <c r="I2" s="92" t="s">
        <v>37</v>
      </c>
      <c r="J2" s="92"/>
      <c r="K2" s="92" t="s">
        <v>34</v>
      </c>
      <c r="L2" s="92"/>
      <c r="M2" s="93" t="s">
        <v>37</v>
      </c>
      <c r="N2" s="93"/>
      <c r="O2" s="93" t="s">
        <v>34</v>
      </c>
      <c r="P2" s="93"/>
      <c r="Q2" s="92" t="s">
        <v>38</v>
      </c>
      <c r="R2" s="92"/>
      <c r="S2" s="92" t="s">
        <v>39</v>
      </c>
      <c r="T2" s="92"/>
      <c r="U2" s="92" t="s">
        <v>34</v>
      </c>
      <c r="V2" s="92"/>
      <c r="W2" s="93" t="s">
        <v>38</v>
      </c>
      <c r="X2" s="93"/>
      <c r="Y2" s="93" t="s">
        <v>39</v>
      </c>
      <c r="Z2" s="93"/>
      <c r="AA2" s="93" t="s">
        <v>34</v>
      </c>
      <c r="AB2" s="93"/>
      <c r="AC2" s="92" t="s">
        <v>38</v>
      </c>
      <c r="AD2" s="92"/>
      <c r="AE2" s="92" t="s">
        <v>39</v>
      </c>
      <c r="AF2" s="92"/>
      <c r="AG2" s="92" t="s">
        <v>34</v>
      </c>
      <c r="AH2" s="92"/>
      <c r="AI2" s="93" t="s">
        <v>38</v>
      </c>
      <c r="AJ2" s="93"/>
      <c r="AK2" s="93" t="s">
        <v>39</v>
      </c>
      <c r="AL2" s="93"/>
      <c r="AM2" s="93" t="s">
        <v>34</v>
      </c>
      <c r="AN2" s="93"/>
      <c r="AO2" s="92" t="s">
        <v>38</v>
      </c>
      <c r="AP2" s="92"/>
      <c r="AQ2" s="92" t="s">
        <v>39</v>
      </c>
      <c r="AR2" s="92"/>
      <c r="AS2" s="92" t="s">
        <v>34</v>
      </c>
      <c r="AT2" s="92"/>
      <c r="AU2" s="93" t="s">
        <v>38</v>
      </c>
      <c r="AV2" s="93"/>
      <c r="AW2" s="93" t="s">
        <v>39</v>
      </c>
      <c r="AX2" s="93"/>
      <c r="AY2" s="93" t="s">
        <v>34</v>
      </c>
      <c r="AZ2" s="93"/>
      <c r="BA2" s="92" t="s">
        <v>38</v>
      </c>
      <c r="BB2" s="92"/>
      <c r="BC2" s="92" t="s">
        <v>34</v>
      </c>
      <c r="BD2" s="92"/>
      <c r="BE2" s="98"/>
      <c r="BF2" s="34"/>
      <c r="BG2" s="35"/>
    </row>
    <row r="3" spans="1:59" ht="24">
      <c r="A3" s="97"/>
      <c r="B3" s="100"/>
      <c r="C3" s="74"/>
      <c r="D3" s="100"/>
      <c r="E3" s="100"/>
      <c r="F3" s="97"/>
      <c r="G3" s="97"/>
      <c r="H3" s="97"/>
      <c r="I3" s="37" t="s">
        <v>40</v>
      </c>
      <c r="J3" s="38" t="s">
        <v>41</v>
      </c>
      <c r="K3" s="39" t="s">
        <v>40</v>
      </c>
      <c r="L3" s="38" t="s">
        <v>41</v>
      </c>
      <c r="M3" s="40" t="s">
        <v>40</v>
      </c>
      <c r="N3" s="41" t="s">
        <v>41</v>
      </c>
      <c r="O3" s="42" t="s">
        <v>40</v>
      </c>
      <c r="P3" s="41" t="s">
        <v>41</v>
      </c>
      <c r="Q3" s="39" t="s">
        <v>40</v>
      </c>
      <c r="R3" s="38" t="s">
        <v>41</v>
      </c>
      <c r="S3" s="39" t="s">
        <v>40</v>
      </c>
      <c r="T3" s="38" t="s">
        <v>41</v>
      </c>
      <c r="U3" s="39" t="s">
        <v>40</v>
      </c>
      <c r="V3" s="38" t="s">
        <v>41</v>
      </c>
      <c r="W3" s="43" t="s">
        <v>40</v>
      </c>
      <c r="X3" s="41" t="s">
        <v>41</v>
      </c>
      <c r="Y3" s="42" t="s">
        <v>40</v>
      </c>
      <c r="Z3" s="41" t="s">
        <v>41</v>
      </c>
      <c r="AA3" s="42" t="s">
        <v>40</v>
      </c>
      <c r="AB3" s="41" t="s">
        <v>41</v>
      </c>
      <c r="AC3" s="39" t="s">
        <v>40</v>
      </c>
      <c r="AD3" s="38" t="s">
        <v>41</v>
      </c>
      <c r="AE3" s="39" t="s">
        <v>40</v>
      </c>
      <c r="AF3" s="38" t="s">
        <v>41</v>
      </c>
      <c r="AG3" s="39" t="s">
        <v>40</v>
      </c>
      <c r="AH3" s="38" t="s">
        <v>41</v>
      </c>
      <c r="AI3" s="43" t="s">
        <v>40</v>
      </c>
      <c r="AJ3" s="41" t="s">
        <v>41</v>
      </c>
      <c r="AK3" s="42" t="s">
        <v>40</v>
      </c>
      <c r="AL3" s="41" t="s">
        <v>41</v>
      </c>
      <c r="AM3" s="42" t="s">
        <v>40</v>
      </c>
      <c r="AN3" s="41" t="s">
        <v>41</v>
      </c>
      <c r="AO3" s="39" t="s">
        <v>40</v>
      </c>
      <c r="AP3" s="38" t="s">
        <v>41</v>
      </c>
      <c r="AQ3" s="39" t="s">
        <v>40</v>
      </c>
      <c r="AR3" s="38" t="s">
        <v>41</v>
      </c>
      <c r="AS3" s="39" t="s">
        <v>40</v>
      </c>
      <c r="AT3" s="38" t="s">
        <v>41</v>
      </c>
      <c r="AU3" s="43" t="s">
        <v>40</v>
      </c>
      <c r="AV3" s="41" t="s">
        <v>41</v>
      </c>
      <c r="AW3" s="42" t="s">
        <v>40</v>
      </c>
      <c r="AX3" s="41" t="s">
        <v>41</v>
      </c>
      <c r="AY3" s="42" t="s">
        <v>40</v>
      </c>
      <c r="AZ3" s="41" t="s">
        <v>41</v>
      </c>
      <c r="BA3" s="39" t="s">
        <v>40</v>
      </c>
      <c r="BB3" s="38" t="s">
        <v>41</v>
      </c>
      <c r="BC3" s="39" t="s">
        <v>40</v>
      </c>
      <c r="BD3" s="38" t="s">
        <v>41</v>
      </c>
      <c r="BE3" s="98"/>
      <c r="BF3" s="34"/>
      <c r="BG3" s="35"/>
    </row>
    <row r="4" spans="1:59" ht="36">
      <c r="A4" s="59" t="s">
        <v>58</v>
      </c>
      <c r="B4" s="61" t="s">
        <v>59</v>
      </c>
      <c r="C4" s="44">
        <v>421870</v>
      </c>
      <c r="D4" s="75">
        <v>2491710</v>
      </c>
      <c r="E4" s="45" t="s">
        <v>60</v>
      </c>
      <c r="F4" s="46" t="s">
        <v>56</v>
      </c>
      <c r="G4" s="77" t="s">
        <v>61</v>
      </c>
      <c r="H4" s="47" t="s">
        <v>30</v>
      </c>
      <c r="I4" s="48">
        <v>0</v>
      </c>
      <c r="J4" s="49">
        <f t="shared" ref="J4:J21" si="0">I4*80000*12</f>
        <v>0</v>
      </c>
      <c r="K4" s="50">
        <f t="shared" ref="K4:K21" si="1">I4</f>
        <v>0</v>
      </c>
      <c r="L4" s="51">
        <f>J4</f>
        <v>0</v>
      </c>
      <c r="M4" s="52">
        <v>1</v>
      </c>
      <c r="N4" s="53">
        <f t="shared" ref="N4:N21" si="2">M4*60000*12</f>
        <v>720000</v>
      </c>
      <c r="O4" s="54">
        <f t="shared" ref="O4:P21" si="3">M4</f>
        <v>1</v>
      </c>
      <c r="P4" s="55">
        <f t="shared" si="3"/>
        <v>720000</v>
      </c>
      <c r="Q4" s="48">
        <v>0</v>
      </c>
      <c r="R4" s="49">
        <f>Q4*480*365*0.85</f>
        <v>0</v>
      </c>
      <c r="S4" s="48">
        <v>10</v>
      </c>
      <c r="T4" s="49">
        <f t="shared" ref="T4:T21" si="4">S4*(480-260)*365*0.85</f>
        <v>682550</v>
      </c>
      <c r="U4" s="50">
        <f t="shared" ref="U4:U21" si="5">Q4+S4</f>
        <v>10</v>
      </c>
      <c r="V4" s="51">
        <f>T4+R4</f>
        <v>682550</v>
      </c>
      <c r="W4" s="52">
        <v>0</v>
      </c>
      <c r="X4" s="53">
        <f t="shared" ref="X4:X21" si="6">W4*800*365*0.9</f>
        <v>0</v>
      </c>
      <c r="Y4" s="52">
        <v>3</v>
      </c>
      <c r="Z4" s="53">
        <f t="shared" ref="Z4:Z21" si="7">Y4*(800-478.72)*365*0.9</f>
        <v>316621.44</v>
      </c>
      <c r="AA4" s="54">
        <f t="shared" ref="AA4:AB21" si="8">Y4+W4</f>
        <v>3</v>
      </c>
      <c r="AB4" s="55">
        <f t="shared" si="8"/>
        <v>316621.44</v>
      </c>
      <c r="AC4" s="48">
        <v>0</v>
      </c>
      <c r="AD4" s="49">
        <f t="shared" ref="AD4:AD21" si="9">AC4*800*365*0.9</f>
        <v>0</v>
      </c>
      <c r="AE4" s="48">
        <v>0</v>
      </c>
      <c r="AF4" s="49">
        <f t="shared" ref="AF4:AF21" si="10">AE4*(800-508.63)*365*0.9</f>
        <v>0</v>
      </c>
      <c r="AG4" s="50">
        <f t="shared" ref="AG4:AH21" si="11">AE4+AC4</f>
        <v>0</v>
      </c>
      <c r="AH4" s="51">
        <f t="shared" si="11"/>
        <v>0</v>
      </c>
      <c r="AI4" s="52">
        <v>0</v>
      </c>
      <c r="AJ4" s="53">
        <f>AI4*800*365*0.9</f>
        <v>0</v>
      </c>
      <c r="AK4" s="52">
        <v>0</v>
      </c>
      <c r="AL4" s="53">
        <f t="shared" ref="AL4:AL21" si="12">AK4*(800-478.72)*365*0.9</f>
        <v>0</v>
      </c>
      <c r="AM4" s="54">
        <f>AI4+AK4</f>
        <v>0</v>
      </c>
      <c r="AN4" s="55">
        <f t="shared" ref="AN4:AN21" si="13">AL4+AJ4</f>
        <v>0</v>
      </c>
      <c r="AO4" s="48">
        <v>0</v>
      </c>
      <c r="AP4" s="49">
        <f t="shared" ref="AP4:AP21" si="14">AO4*800*365*0.9</f>
        <v>0</v>
      </c>
      <c r="AQ4" s="48">
        <v>7</v>
      </c>
      <c r="AR4" s="49">
        <f t="shared" ref="AR4:AR21" si="15">AQ4*(800-508.63)*0.9*365</f>
        <v>670005.31500000006</v>
      </c>
      <c r="AS4" s="50">
        <f t="shared" ref="AS4:AT21" si="16">AQ4+AO4</f>
        <v>7</v>
      </c>
      <c r="AT4" s="51">
        <f t="shared" si="16"/>
        <v>670005.31500000006</v>
      </c>
      <c r="AU4" s="52">
        <v>7</v>
      </c>
      <c r="AV4" s="53">
        <f>AU4*280*365*0.9</f>
        <v>643860</v>
      </c>
      <c r="AW4" s="52">
        <v>0</v>
      </c>
      <c r="AX4" s="53">
        <f t="shared" ref="AX4:AX21" si="17">AW4*280*0.9*365</f>
        <v>0</v>
      </c>
      <c r="AY4" s="54">
        <f t="shared" ref="AY4:AZ21" si="18">AW4+AU4</f>
        <v>7</v>
      </c>
      <c r="AZ4" s="55">
        <f t="shared" si="18"/>
        <v>643860</v>
      </c>
      <c r="BA4" s="48">
        <v>4</v>
      </c>
      <c r="BB4" s="49">
        <f>BA4*150*365*0.9</f>
        <v>197100</v>
      </c>
      <c r="BC4" s="48">
        <f t="shared" ref="BC4:BD21" si="19">BA4</f>
        <v>4</v>
      </c>
      <c r="BD4" s="49">
        <f t="shared" si="19"/>
        <v>197100</v>
      </c>
      <c r="BE4" s="56">
        <f>SUM(L4+P4+V4+AB4+AH4+AN4+AT4+AZ4+BD4)</f>
        <v>3230136.7549999999</v>
      </c>
      <c r="BF4" s="57"/>
      <c r="BG4" s="58"/>
    </row>
    <row r="5" spans="1:59" ht="36">
      <c r="A5" s="59" t="s">
        <v>92</v>
      </c>
      <c r="B5" s="60" t="s">
        <v>93</v>
      </c>
      <c r="C5" s="44">
        <v>420200</v>
      </c>
      <c r="D5" s="76">
        <v>6854729</v>
      </c>
      <c r="E5" s="61" t="s">
        <v>95</v>
      </c>
      <c r="F5" s="46" t="s">
        <v>51</v>
      </c>
      <c r="G5" s="79" t="s">
        <v>51</v>
      </c>
      <c r="H5" s="46" t="s">
        <v>20</v>
      </c>
      <c r="I5" s="48">
        <v>1</v>
      </c>
      <c r="J5" s="49">
        <f t="shared" ref="J5:J8" si="20">I5*80000*12</f>
        <v>960000</v>
      </c>
      <c r="K5" s="50">
        <f t="shared" ref="K5:K8" si="21">I5</f>
        <v>1</v>
      </c>
      <c r="L5" s="51">
        <f t="shared" ref="L5:L8" si="22">J5</f>
        <v>960000</v>
      </c>
      <c r="M5" s="52">
        <v>1</v>
      </c>
      <c r="N5" s="53">
        <f t="shared" ref="N5:N8" si="23">M5*60000*12</f>
        <v>720000</v>
      </c>
      <c r="O5" s="54">
        <f t="shared" ref="O5:O8" si="24">M5</f>
        <v>1</v>
      </c>
      <c r="P5" s="55">
        <f t="shared" ref="P5:P8" si="25">N5</f>
        <v>720000</v>
      </c>
      <c r="Q5" s="48">
        <v>0</v>
      </c>
      <c r="R5" s="49">
        <f t="shared" ref="R5:R8" si="26">Q5*480*365*0.85</f>
        <v>0</v>
      </c>
      <c r="S5" s="48">
        <v>9</v>
      </c>
      <c r="T5" s="49">
        <f t="shared" ref="T5:T8" si="27">S5*(480-260)*365*0.85</f>
        <v>614295</v>
      </c>
      <c r="U5" s="50">
        <f t="shared" ref="U5:U8" si="28">Q5+S5</f>
        <v>9</v>
      </c>
      <c r="V5" s="51">
        <f t="shared" ref="V5:V8" si="29">T5+R5</f>
        <v>614295</v>
      </c>
      <c r="W5" s="52">
        <v>2</v>
      </c>
      <c r="X5" s="53">
        <f t="shared" ref="X5:X8" si="30">W5*800*365*0.9</f>
        <v>525600</v>
      </c>
      <c r="Y5" s="52">
        <v>0</v>
      </c>
      <c r="Z5" s="53">
        <f t="shared" ref="Z5:Z8" si="31">Y5*(800-478.72)*365*0.9</f>
        <v>0</v>
      </c>
      <c r="AA5" s="54">
        <f t="shared" ref="AA5:AA8" si="32">Y5+W5</f>
        <v>2</v>
      </c>
      <c r="AB5" s="55">
        <f t="shared" ref="AB5:AB8" si="33">Z5+X5</f>
        <v>525600</v>
      </c>
      <c r="AC5" s="48">
        <v>0</v>
      </c>
      <c r="AD5" s="49">
        <f t="shared" ref="AD5:AD8" si="34">AC5*800*365*0.9</f>
        <v>0</v>
      </c>
      <c r="AE5" s="48">
        <v>0</v>
      </c>
      <c r="AF5" s="49">
        <f t="shared" ref="AF5:AF8" si="35">AE5*(800-508.63)*365*0.9</f>
        <v>0</v>
      </c>
      <c r="AG5" s="50">
        <f t="shared" ref="AG5:AG8" si="36">AE5+AC5</f>
        <v>0</v>
      </c>
      <c r="AH5" s="51">
        <f t="shared" ref="AH5:AH8" si="37">AF5+AD5</f>
        <v>0</v>
      </c>
      <c r="AI5" s="52">
        <v>6</v>
      </c>
      <c r="AJ5" s="53">
        <f t="shared" ref="AJ5:AJ8" si="38">AI5*800*365*0.9</f>
        <v>1576800</v>
      </c>
      <c r="AK5" s="52">
        <v>0</v>
      </c>
      <c r="AL5" s="53">
        <f t="shared" ref="AL5:AL8" si="39">AK5*(800-478.72)*365*0.9</f>
        <v>0</v>
      </c>
      <c r="AM5" s="54">
        <f t="shared" ref="AM5:AM8" si="40">AI5+AK5</f>
        <v>6</v>
      </c>
      <c r="AN5" s="55">
        <f t="shared" ref="AN5:AN8" si="41">AL5+AJ5</f>
        <v>1576800</v>
      </c>
      <c r="AO5" s="48">
        <v>0</v>
      </c>
      <c r="AP5" s="49">
        <f t="shared" ref="AP5:AP8" si="42">AO5*800*365*0.9</f>
        <v>0</v>
      </c>
      <c r="AQ5" s="48">
        <v>0</v>
      </c>
      <c r="AR5" s="49">
        <f t="shared" ref="AR5:AR8" si="43">AQ5*(800-508.63)*0.9*365</f>
        <v>0</v>
      </c>
      <c r="AS5" s="50">
        <f t="shared" ref="AS5:AS8" si="44">AQ5+AO5</f>
        <v>0</v>
      </c>
      <c r="AT5" s="51">
        <f t="shared" ref="AT5:AT8" si="45">AR5+AP5</f>
        <v>0</v>
      </c>
      <c r="AU5" s="52">
        <v>6</v>
      </c>
      <c r="AV5" s="53">
        <f t="shared" ref="AV5:AV8" si="46">AU5*280*365*0.9</f>
        <v>551880</v>
      </c>
      <c r="AW5" s="52">
        <v>0</v>
      </c>
      <c r="AX5" s="53">
        <f t="shared" ref="AX5:AX8" si="47">AW5*280*0.9*365</f>
        <v>0</v>
      </c>
      <c r="AY5" s="54">
        <f t="shared" ref="AY5:AY8" si="48">AW5+AU5</f>
        <v>6</v>
      </c>
      <c r="AZ5" s="55">
        <f t="shared" ref="AZ5:AZ8" si="49">AX5+AV5</f>
        <v>551880</v>
      </c>
      <c r="BA5" s="48">
        <v>3</v>
      </c>
      <c r="BB5" s="49">
        <f t="shared" ref="BB5:BB8" si="50">BA5*150*365*0.9</f>
        <v>147825</v>
      </c>
      <c r="BC5" s="48">
        <f t="shared" ref="BC5:BC8" si="51">BA5</f>
        <v>3</v>
      </c>
      <c r="BD5" s="49">
        <f t="shared" ref="BD5:BD8" si="52">BB5</f>
        <v>147825</v>
      </c>
      <c r="BE5" s="56">
        <f t="shared" ref="BE5:BE8" si="53">SUM(L5+P5+V5+AB5+AH5+AN5+AT5+AZ5+BD5)</f>
        <v>5096400</v>
      </c>
      <c r="BF5" s="57"/>
      <c r="BG5" s="58"/>
    </row>
    <row r="6" spans="1:59" s="83" customFormat="1" ht="26.25" customHeight="1">
      <c r="A6" s="59" t="s">
        <v>98</v>
      </c>
      <c r="B6" s="60" t="s">
        <v>98</v>
      </c>
      <c r="C6" s="44">
        <v>421950</v>
      </c>
      <c r="D6" s="76">
        <f>[1]ANÁLISE_PARTO_NASCIMENTO_ATSM!C10</f>
        <v>2411393</v>
      </c>
      <c r="E6" s="61" t="str">
        <f>[1]ANÁLISE_PARTO_NASCIMENTO_ATSM!D10</f>
        <v>HOSPITAL REGIONAL SAO PAULO ASSEC</v>
      </c>
      <c r="F6" s="79" t="str">
        <f>[1]ANÁLISE_PARTO_NASCIMENTO_ATSM!E10</f>
        <v>PRIVADA</v>
      </c>
      <c r="G6" s="78" t="str">
        <f>[1]ANÁLISE_PARTO_NASCIMENTO_ATSM!F10</f>
        <v>DUPLA</v>
      </c>
      <c r="H6" s="79" t="str">
        <f>[1]ANÁLISE_PARTO_NASCIMENTO_ATSM!G10</f>
        <v>ENTIDADE BENEFICENTE SEM FINS LUCRATIVOS</v>
      </c>
      <c r="I6" s="48">
        <v>1</v>
      </c>
      <c r="J6" s="49">
        <f t="shared" ref="J6" si="54">I6*80000*12</f>
        <v>960000</v>
      </c>
      <c r="K6" s="50">
        <f t="shared" ref="K6" si="55">I6</f>
        <v>1</v>
      </c>
      <c r="L6" s="51">
        <f t="shared" ref="L6" si="56">J6</f>
        <v>960000</v>
      </c>
      <c r="M6" s="52">
        <v>1</v>
      </c>
      <c r="N6" s="53">
        <f t="shared" ref="N6" si="57">M6*60000*12</f>
        <v>720000</v>
      </c>
      <c r="O6" s="54">
        <f t="shared" ref="O6" si="58">M6</f>
        <v>1</v>
      </c>
      <c r="P6" s="55">
        <f t="shared" ref="P6" si="59">N6</f>
        <v>720000</v>
      </c>
      <c r="Q6" s="48">
        <v>0</v>
      </c>
      <c r="R6" s="49">
        <f t="shared" si="26"/>
        <v>0</v>
      </c>
      <c r="S6" s="48">
        <v>6</v>
      </c>
      <c r="T6" s="49">
        <f t="shared" ref="T6" si="60">S6*(480-260)*365*0.85</f>
        <v>409530</v>
      </c>
      <c r="U6" s="50">
        <f t="shared" ref="U6" si="61">Q6+S6</f>
        <v>6</v>
      </c>
      <c r="V6" s="51">
        <f t="shared" ref="V6" si="62">T6+R6</f>
        <v>409530</v>
      </c>
      <c r="W6" s="52">
        <v>0</v>
      </c>
      <c r="X6" s="53">
        <f t="shared" ref="X6" si="63">W6*800*365*0.9</f>
        <v>0</v>
      </c>
      <c r="Y6" s="52">
        <v>2</v>
      </c>
      <c r="Z6" s="53">
        <f t="shared" ref="Z6" si="64">Y6*(800-478.72)*365*0.9</f>
        <v>211080.95999999999</v>
      </c>
      <c r="AA6" s="54">
        <f t="shared" ref="AA6" si="65">Y6+W6</f>
        <v>2</v>
      </c>
      <c r="AB6" s="55">
        <f t="shared" ref="AB6" si="66">Z6+X6</f>
        <v>211080.95999999999</v>
      </c>
      <c r="AC6" s="48">
        <v>0</v>
      </c>
      <c r="AD6" s="49">
        <f t="shared" ref="AD6" si="67">AC6*800*365*0.9</f>
        <v>0</v>
      </c>
      <c r="AE6" s="48">
        <v>0</v>
      </c>
      <c r="AF6" s="49">
        <f t="shared" ref="AF6" si="68">AE6*(800-508.63)*365*0.9</f>
        <v>0</v>
      </c>
      <c r="AG6" s="50">
        <f t="shared" ref="AG6" si="69">AE6+AC6</f>
        <v>0</v>
      </c>
      <c r="AH6" s="51">
        <f t="shared" ref="AH6" si="70">AF6+AD6</f>
        <v>0</v>
      </c>
      <c r="AI6" s="52">
        <v>0</v>
      </c>
      <c r="AJ6" s="53">
        <f t="shared" si="38"/>
        <v>0</v>
      </c>
      <c r="AK6" s="52">
        <v>8</v>
      </c>
      <c r="AL6" s="53">
        <f t="shared" ref="AL6" si="71">AK6*(800-478.72)*365*0.9</f>
        <v>844323.83999999997</v>
      </c>
      <c r="AM6" s="54">
        <f t="shared" ref="AM6" si="72">AI6+AK6</f>
        <v>8</v>
      </c>
      <c r="AN6" s="55">
        <f t="shared" ref="AN6" si="73">AL6+AJ6</f>
        <v>844323.83999999997</v>
      </c>
      <c r="AO6" s="48">
        <v>0</v>
      </c>
      <c r="AP6" s="49">
        <f t="shared" ref="AP6" si="74">AO6*800*365*0.9</f>
        <v>0</v>
      </c>
      <c r="AQ6" s="48">
        <v>0</v>
      </c>
      <c r="AR6" s="49">
        <f t="shared" ref="AR6" si="75">AQ6*(800-508.63)*0.9*365</f>
        <v>0</v>
      </c>
      <c r="AS6" s="50">
        <f t="shared" ref="AS6" si="76">AQ6+AO6</f>
        <v>0</v>
      </c>
      <c r="AT6" s="51">
        <f t="shared" ref="AT6" si="77">AR6+AP6</f>
        <v>0</v>
      </c>
      <c r="AU6" s="52">
        <v>5</v>
      </c>
      <c r="AV6" s="53">
        <f t="shared" si="46"/>
        <v>459900</v>
      </c>
      <c r="AW6" s="52">
        <v>0</v>
      </c>
      <c r="AX6" s="53">
        <f t="shared" ref="AX6" si="78">AW6*280*0.9*365</f>
        <v>0</v>
      </c>
      <c r="AY6" s="54">
        <f t="shared" ref="AY6" si="79">AW6+AU6</f>
        <v>5</v>
      </c>
      <c r="AZ6" s="55">
        <f t="shared" ref="AZ6" si="80">AX6+AV6</f>
        <v>459900</v>
      </c>
      <c r="BA6" s="48">
        <v>2</v>
      </c>
      <c r="BB6" s="49">
        <f t="shared" si="50"/>
        <v>98550</v>
      </c>
      <c r="BC6" s="48">
        <f t="shared" ref="BC6" si="81">BA6</f>
        <v>2</v>
      </c>
      <c r="BD6" s="49">
        <f t="shared" ref="BD6" si="82">BB6</f>
        <v>98550</v>
      </c>
      <c r="BE6" s="80">
        <f t="shared" ref="BE6" si="83">SUM(L6+P6+V6+AB6+AH6+AN6+AT6+AZ6+BD6)</f>
        <v>3703384.8</v>
      </c>
      <c r="BF6" s="81"/>
      <c r="BG6" s="82"/>
    </row>
    <row r="7" spans="1:59" ht="36">
      <c r="A7" s="59" t="s">
        <v>99</v>
      </c>
      <c r="B7" s="60" t="s">
        <v>100</v>
      </c>
      <c r="C7" s="44">
        <v>421720</v>
      </c>
      <c r="D7" s="76">
        <v>6683134</v>
      </c>
      <c r="E7" s="61" t="s">
        <v>101</v>
      </c>
      <c r="F7" s="46" t="s">
        <v>56</v>
      </c>
      <c r="G7" s="79" t="s">
        <v>52</v>
      </c>
      <c r="H7" s="46" t="s">
        <v>30</v>
      </c>
      <c r="I7" s="48">
        <v>1</v>
      </c>
      <c r="J7" s="49">
        <f t="shared" si="20"/>
        <v>960000</v>
      </c>
      <c r="K7" s="50">
        <f t="shared" si="21"/>
        <v>1</v>
      </c>
      <c r="L7" s="51">
        <f t="shared" si="22"/>
        <v>960000</v>
      </c>
      <c r="M7" s="52">
        <v>1</v>
      </c>
      <c r="N7" s="53">
        <f t="shared" si="23"/>
        <v>720000</v>
      </c>
      <c r="O7" s="54">
        <f t="shared" si="24"/>
        <v>1</v>
      </c>
      <c r="P7" s="55">
        <f t="shared" si="25"/>
        <v>720000</v>
      </c>
      <c r="Q7" s="48">
        <v>3</v>
      </c>
      <c r="R7" s="49">
        <f t="shared" si="26"/>
        <v>446760</v>
      </c>
      <c r="S7" s="48">
        <v>4</v>
      </c>
      <c r="T7" s="49">
        <f t="shared" si="27"/>
        <v>273020</v>
      </c>
      <c r="U7" s="50">
        <f t="shared" si="28"/>
        <v>7</v>
      </c>
      <c r="V7" s="51">
        <f t="shared" si="29"/>
        <v>719780</v>
      </c>
      <c r="W7" s="52">
        <v>0</v>
      </c>
      <c r="X7" s="53">
        <f t="shared" si="30"/>
        <v>0</v>
      </c>
      <c r="Y7" s="52">
        <v>2</v>
      </c>
      <c r="Z7" s="53">
        <f t="shared" si="31"/>
        <v>211080.95999999999</v>
      </c>
      <c r="AA7" s="54">
        <f t="shared" si="32"/>
        <v>2</v>
      </c>
      <c r="AB7" s="55">
        <f t="shared" si="33"/>
        <v>211080.95999999999</v>
      </c>
      <c r="AC7" s="48">
        <v>0</v>
      </c>
      <c r="AD7" s="49">
        <f t="shared" si="34"/>
        <v>0</v>
      </c>
      <c r="AE7" s="48">
        <v>0</v>
      </c>
      <c r="AF7" s="49">
        <f t="shared" si="35"/>
        <v>0</v>
      </c>
      <c r="AG7" s="50">
        <f t="shared" si="36"/>
        <v>0</v>
      </c>
      <c r="AH7" s="51">
        <f t="shared" si="37"/>
        <v>0</v>
      </c>
      <c r="AI7" s="52">
        <v>0</v>
      </c>
      <c r="AJ7" s="53">
        <f t="shared" si="38"/>
        <v>0</v>
      </c>
      <c r="AK7" s="52">
        <v>0</v>
      </c>
      <c r="AL7" s="53">
        <f t="shared" si="39"/>
        <v>0</v>
      </c>
      <c r="AM7" s="54">
        <f t="shared" si="40"/>
        <v>0</v>
      </c>
      <c r="AN7" s="55">
        <f t="shared" si="41"/>
        <v>0</v>
      </c>
      <c r="AO7" s="48">
        <v>0</v>
      </c>
      <c r="AP7" s="49">
        <f t="shared" si="42"/>
        <v>0</v>
      </c>
      <c r="AQ7" s="48">
        <v>0</v>
      </c>
      <c r="AR7" s="49">
        <f t="shared" si="43"/>
        <v>0</v>
      </c>
      <c r="AS7" s="50">
        <f t="shared" si="44"/>
        <v>0</v>
      </c>
      <c r="AT7" s="51">
        <f t="shared" si="45"/>
        <v>0</v>
      </c>
      <c r="AU7" s="52">
        <v>5</v>
      </c>
      <c r="AV7" s="53">
        <f t="shared" si="46"/>
        <v>459900</v>
      </c>
      <c r="AW7" s="52">
        <v>0</v>
      </c>
      <c r="AX7" s="53">
        <f t="shared" si="47"/>
        <v>0</v>
      </c>
      <c r="AY7" s="54">
        <f t="shared" si="48"/>
        <v>5</v>
      </c>
      <c r="AZ7" s="55">
        <f t="shared" si="49"/>
        <v>459900</v>
      </c>
      <c r="BA7" s="48">
        <v>3</v>
      </c>
      <c r="BB7" s="49">
        <f t="shared" si="50"/>
        <v>147825</v>
      </c>
      <c r="BC7" s="48">
        <f t="shared" si="51"/>
        <v>3</v>
      </c>
      <c r="BD7" s="49">
        <f t="shared" si="52"/>
        <v>147825</v>
      </c>
      <c r="BE7" s="56">
        <f t="shared" si="53"/>
        <v>3218585.96</v>
      </c>
      <c r="BF7" s="57"/>
      <c r="BG7" s="58"/>
    </row>
    <row r="8" spans="1:59" ht="48">
      <c r="A8" s="59" t="s">
        <v>92</v>
      </c>
      <c r="B8" s="60" t="s">
        <v>94</v>
      </c>
      <c r="C8" s="44">
        <v>420820</v>
      </c>
      <c r="D8" s="76">
        <v>2522691</v>
      </c>
      <c r="E8" s="61" t="s">
        <v>96</v>
      </c>
      <c r="F8" s="46" t="s">
        <v>91</v>
      </c>
      <c r="G8" s="79" t="s">
        <v>97</v>
      </c>
      <c r="H8" s="46" t="s">
        <v>30</v>
      </c>
      <c r="I8" s="48">
        <v>1</v>
      </c>
      <c r="J8" s="49">
        <f t="shared" si="20"/>
        <v>960000</v>
      </c>
      <c r="K8" s="50">
        <f t="shared" si="21"/>
        <v>1</v>
      </c>
      <c r="L8" s="51">
        <f t="shared" si="22"/>
        <v>960000</v>
      </c>
      <c r="M8" s="52">
        <v>1</v>
      </c>
      <c r="N8" s="53">
        <f t="shared" si="23"/>
        <v>720000</v>
      </c>
      <c r="O8" s="54">
        <f t="shared" si="24"/>
        <v>1</v>
      </c>
      <c r="P8" s="55">
        <f t="shared" si="25"/>
        <v>720000</v>
      </c>
      <c r="Q8" s="48">
        <v>0</v>
      </c>
      <c r="R8" s="49">
        <f t="shared" si="26"/>
        <v>0</v>
      </c>
      <c r="S8" s="48">
        <v>9</v>
      </c>
      <c r="T8" s="49">
        <f t="shared" si="27"/>
        <v>614295</v>
      </c>
      <c r="U8" s="50">
        <f t="shared" si="28"/>
        <v>9</v>
      </c>
      <c r="V8" s="51">
        <f t="shared" si="29"/>
        <v>614295</v>
      </c>
      <c r="W8" s="52">
        <v>0</v>
      </c>
      <c r="X8" s="53">
        <f t="shared" si="30"/>
        <v>0</v>
      </c>
      <c r="Y8" s="52">
        <v>3</v>
      </c>
      <c r="Z8" s="53">
        <f t="shared" si="31"/>
        <v>316621.44</v>
      </c>
      <c r="AA8" s="54">
        <f t="shared" si="32"/>
        <v>3</v>
      </c>
      <c r="AB8" s="55">
        <f t="shared" si="33"/>
        <v>316621.44</v>
      </c>
      <c r="AC8" s="48">
        <v>0</v>
      </c>
      <c r="AD8" s="49">
        <f t="shared" si="34"/>
        <v>0</v>
      </c>
      <c r="AE8" s="48">
        <v>0</v>
      </c>
      <c r="AF8" s="49">
        <f t="shared" si="35"/>
        <v>0</v>
      </c>
      <c r="AG8" s="50">
        <f t="shared" si="36"/>
        <v>0</v>
      </c>
      <c r="AH8" s="51">
        <f t="shared" si="37"/>
        <v>0</v>
      </c>
      <c r="AI8" s="52">
        <v>0</v>
      </c>
      <c r="AJ8" s="53">
        <f t="shared" si="38"/>
        <v>0</v>
      </c>
      <c r="AK8" s="52">
        <v>8</v>
      </c>
      <c r="AL8" s="53">
        <f t="shared" si="39"/>
        <v>844323.83999999997</v>
      </c>
      <c r="AM8" s="54">
        <f t="shared" si="40"/>
        <v>8</v>
      </c>
      <c r="AN8" s="55">
        <f t="shared" si="41"/>
        <v>844323.83999999997</v>
      </c>
      <c r="AO8" s="48">
        <v>0</v>
      </c>
      <c r="AP8" s="49">
        <f t="shared" si="42"/>
        <v>0</v>
      </c>
      <c r="AQ8" s="48">
        <v>0</v>
      </c>
      <c r="AR8" s="49">
        <f t="shared" si="43"/>
        <v>0</v>
      </c>
      <c r="AS8" s="50">
        <f t="shared" si="44"/>
        <v>0</v>
      </c>
      <c r="AT8" s="51">
        <f t="shared" si="45"/>
        <v>0</v>
      </c>
      <c r="AU8" s="52">
        <v>0</v>
      </c>
      <c r="AV8" s="53">
        <f t="shared" si="46"/>
        <v>0</v>
      </c>
      <c r="AW8" s="52">
        <v>8</v>
      </c>
      <c r="AX8" s="53">
        <f t="shared" si="47"/>
        <v>735840</v>
      </c>
      <c r="AY8" s="54">
        <f t="shared" si="48"/>
        <v>8</v>
      </c>
      <c r="AZ8" s="55">
        <f t="shared" si="49"/>
        <v>735840</v>
      </c>
      <c r="BA8" s="48">
        <v>4</v>
      </c>
      <c r="BB8" s="49">
        <f t="shared" si="50"/>
        <v>197100</v>
      </c>
      <c r="BC8" s="48">
        <f t="shared" si="51"/>
        <v>4</v>
      </c>
      <c r="BD8" s="49">
        <f t="shared" si="52"/>
        <v>197100</v>
      </c>
      <c r="BE8" s="56">
        <f t="shared" si="53"/>
        <v>4388180.2799999993</v>
      </c>
      <c r="BF8" s="57"/>
      <c r="BG8" s="58"/>
    </row>
    <row r="9" spans="1:59" ht="48">
      <c r="A9" s="59" t="s">
        <v>62</v>
      </c>
      <c r="B9" s="60" t="s">
        <v>63</v>
      </c>
      <c r="C9" s="44">
        <v>420420</v>
      </c>
      <c r="D9" s="76">
        <v>2537788</v>
      </c>
      <c r="E9" s="61" t="s">
        <v>64</v>
      </c>
      <c r="F9" s="46" t="s">
        <v>56</v>
      </c>
      <c r="G9" s="46" t="s">
        <v>51</v>
      </c>
      <c r="H9" s="46" t="s">
        <v>30</v>
      </c>
      <c r="I9" s="62">
        <v>0</v>
      </c>
      <c r="J9" s="49">
        <f t="shared" si="0"/>
        <v>0</v>
      </c>
      <c r="K9" s="50">
        <f t="shared" si="1"/>
        <v>0</v>
      </c>
      <c r="L9" s="51">
        <f t="shared" ref="L9:L21" si="84">J9</f>
        <v>0</v>
      </c>
      <c r="M9" s="63">
        <v>1</v>
      </c>
      <c r="N9" s="53">
        <f t="shared" si="2"/>
        <v>720000</v>
      </c>
      <c r="O9" s="54">
        <f t="shared" si="3"/>
        <v>1</v>
      </c>
      <c r="P9" s="55">
        <f t="shared" si="3"/>
        <v>720000</v>
      </c>
      <c r="Q9" s="62">
        <v>0</v>
      </c>
      <c r="R9" s="49">
        <f t="shared" ref="R9:R21" si="85">Q9*480*365*0.85</f>
        <v>0</v>
      </c>
      <c r="S9" s="62">
        <v>10</v>
      </c>
      <c r="T9" s="49">
        <f t="shared" si="4"/>
        <v>682550</v>
      </c>
      <c r="U9" s="50">
        <f t="shared" si="5"/>
        <v>10</v>
      </c>
      <c r="V9" s="51">
        <f t="shared" ref="V9:V21" si="86">T9+R9</f>
        <v>682550</v>
      </c>
      <c r="W9" s="63">
        <v>0</v>
      </c>
      <c r="X9" s="53">
        <f t="shared" si="6"/>
        <v>0</v>
      </c>
      <c r="Y9" s="63">
        <v>3</v>
      </c>
      <c r="Z9" s="53">
        <f t="shared" si="7"/>
        <v>316621.44</v>
      </c>
      <c r="AA9" s="54">
        <f t="shared" si="8"/>
        <v>3</v>
      </c>
      <c r="AB9" s="55">
        <f t="shared" si="8"/>
        <v>316621.44</v>
      </c>
      <c r="AC9" s="62">
        <v>0</v>
      </c>
      <c r="AD9" s="49">
        <f t="shared" si="9"/>
        <v>0</v>
      </c>
      <c r="AE9" s="62">
        <v>0</v>
      </c>
      <c r="AF9" s="49">
        <f t="shared" si="10"/>
        <v>0</v>
      </c>
      <c r="AG9" s="50">
        <f t="shared" si="11"/>
        <v>0</v>
      </c>
      <c r="AH9" s="51">
        <f t="shared" si="11"/>
        <v>0</v>
      </c>
      <c r="AI9" s="63">
        <v>0</v>
      </c>
      <c r="AJ9" s="53">
        <f t="shared" ref="AJ9:AJ21" si="87">AI9*800*365*0.9</f>
        <v>0</v>
      </c>
      <c r="AK9" s="63">
        <v>10</v>
      </c>
      <c r="AL9" s="53">
        <f t="shared" si="12"/>
        <v>1055404.8</v>
      </c>
      <c r="AM9" s="54">
        <f t="shared" ref="AM9:AM21" si="88">AI9+AK9</f>
        <v>10</v>
      </c>
      <c r="AN9" s="55">
        <f t="shared" si="13"/>
        <v>1055404.8</v>
      </c>
      <c r="AO9" s="62">
        <v>0</v>
      </c>
      <c r="AP9" s="49">
        <f t="shared" si="14"/>
        <v>0</v>
      </c>
      <c r="AQ9" s="62">
        <v>0</v>
      </c>
      <c r="AR9" s="49">
        <f t="shared" si="15"/>
        <v>0</v>
      </c>
      <c r="AS9" s="50">
        <f t="shared" si="16"/>
        <v>0</v>
      </c>
      <c r="AT9" s="51">
        <f t="shared" si="16"/>
        <v>0</v>
      </c>
      <c r="AU9" s="63">
        <v>8</v>
      </c>
      <c r="AV9" s="53">
        <f t="shared" ref="AV9:AV21" si="89">AU9*280*365*0.9</f>
        <v>735840</v>
      </c>
      <c r="AW9" s="63">
        <v>0</v>
      </c>
      <c r="AX9" s="53">
        <f t="shared" si="17"/>
        <v>0</v>
      </c>
      <c r="AY9" s="54">
        <f t="shared" si="18"/>
        <v>8</v>
      </c>
      <c r="AZ9" s="55">
        <f t="shared" si="18"/>
        <v>735840</v>
      </c>
      <c r="BA9" s="62">
        <v>4</v>
      </c>
      <c r="BB9" s="49">
        <f t="shared" ref="BB9:BB21" si="90">BA9*150*365*0.9</f>
        <v>197100</v>
      </c>
      <c r="BC9" s="48">
        <f t="shared" si="19"/>
        <v>4</v>
      </c>
      <c r="BD9" s="49">
        <f t="shared" si="19"/>
        <v>197100</v>
      </c>
      <c r="BE9" s="56">
        <f t="shared" ref="BE9:BE21" si="91">SUM(L9+P9+V9+AB9+AH9+AN9+AT9+AZ9+BD9)</f>
        <v>3707516.24</v>
      </c>
      <c r="BF9" s="57"/>
      <c r="BG9" s="58"/>
    </row>
    <row r="10" spans="1:59" s="65" customFormat="1" ht="36">
      <c r="A10" s="59" t="s">
        <v>67</v>
      </c>
      <c r="B10" s="61" t="s">
        <v>68</v>
      </c>
      <c r="C10" s="44">
        <v>420290</v>
      </c>
      <c r="D10" s="75">
        <v>2522411</v>
      </c>
      <c r="E10" s="45" t="s">
        <v>69</v>
      </c>
      <c r="F10" s="46" t="s">
        <v>56</v>
      </c>
      <c r="G10" s="47" t="s">
        <v>51</v>
      </c>
      <c r="H10" s="47" t="s">
        <v>30</v>
      </c>
      <c r="I10" s="62">
        <v>1</v>
      </c>
      <c r="J10" s="49">
        <f t="shared" si="0"/>
        <v>960000</v>
      </c>
      <c r="K10" s="50">
        <f t="shared" si="1"/>
        <v>1</v>
      </c>
      <c r="L10" s="51">
        <f t="shared" si="84"/>
        <v>960000</v>
      </c>
      <c r="M10" s="63">
        <v>1</v>
      </c>
      <c r="N10" s="53">
        <f t="shared" si="2"/>
        <v>720000</v>
      </c>
      <c r="O10" s="54">
        <f t="shared" si="3"/>
        <v>1</v>
      </c>
      <c r="P10" s="55">
        <f t="shared" si="3"/>
        <v>720000</v>
      </c>
      <c r="Q10" s="62">
        <v>0</v>
      </c>
      <c r="R10" s="49">
        <f t="shared" si="85"/>
        <v>0</v>
      </c>
      <c r="S10" s="62">
        <v>7</v>
      </c>
      <c r="T10" s="49">
        <f t="shared" si="4"/>
        <v>477785</v>
      </c>
      <c r="U10" s="50">
        <f t="shared" si="5"/>
        <v>7</v>
      </c>
      <c r="V10" s="51">
        <f t="shared" si="86"/>
        <v>477785</v>
      </c>
      <c r="W10" s="63">
        <v>0</v>
      </c>
      <c r="X10" s="53">
        <f t="shared" si="6"/>
        <v>0</v>
      </c>
      <c r="Y10" s="63">
        <v>2</v>
      </c>
      <c r="Z10" s="53">
        <f t="shared" si="7"/>
        <v>211080.95999999999</v>
      </c>
      <c r="AA10" s="54">
        <f t="shared" si="8"/>
        <v>2</v>
      </c>
      <c r="AB10" s="55">
        <f t="shared" si="8"/>
        <v>211080.95999999999</v>
      </c>
      <c r="AC10" s="62">
        <v>0</v>
      </c>
      <c r="AD10" s="49">
        <f t="shared" si="9"/>
        <v>0</v>
      </c>
      <c r="AE10" s="62">
        <v>0</v>
      </c>
      <c r="AF10" s="49">
        <f t="shared" si="10"/>
        <v>0</v>
      </c>
      <c r="AG10" s="50">
        <f t="shared" si="11"/>
        <v>0</v>
      </c>
      <c r="AH10" s="51">
        <f t="shared" si="11"/>
        <v>0</v>
      </c>
      <c r="AI10" s="63">
        <v>3</v>
      </c>
      <c r="AJ10" s="53">
        <f t="shared" si="87"/>
        <v>788400</v>
      </c>
      <c r="AK10" s="63">
        <v>0</v>
      </c>
      <c r="AL10" s="53">
        <f t="shared" si="12"/>
        <v>0</v>
      </c>
      <c r="AM10" s="54">
        <f t="shared" si="88"/>
        <v>3</v>
      </c>
      <c r="AN10" s="55">
        <f t="shared" si="13"/>
        <v>788400</v>
      </c>
      <c r="AO10" s="62">
        <v>0</v>
      </c>
      <c r="AP10" s="49">
        <f t="shared" si="14"/>
        <v>0</v>
      </c>
      <c r="AQ10" s="62">
        <v>0</v>
      </c>
      <c r="AR10" s="49">
        <f t="shared" si="15"/>
        <v>0</v>
      </c>
      <c r="AS10" s="50">
        <f t="shared" si="16"/>
        <v>0</v>
      </c>
      <c r="AT10" s="51">
        <f t="shared" si="16"/>
        <v>0</v>
      </c>
      <c r="AU10" s="63">
        <v>3</v>
      </c>
      <c r="AV10" s="53">
        <f t="shared" si="89"/>
        <v>275940</v>
      </c>
      <c r="AW10" s="63">
        <v>0</v>
      </c>
      <c r="AX10" s="53">
        <f t="shared" si="17"/>
        <v>0</v>
      </c>
      <c r="AY10" s="54">
        <f t="shared" si="18"/>
        <v>3</v>
      </c>
      <c r="AZ10" s="55">
        <f t="shared" si="18"/>
        <v>275940</v>
      </c>
      <c r="BA10" s="62">
        <v>2</v>
      </c>
      <c r="BB10" s="49">
        <f t="shared" si="90"/>
        <v>98550</v>
      </c>
      <c r="BC10" s="48">
        <f t="shared" si="19"/>
        <v>2</v>
      </c>
      <c r="BD10" s="49">
        <f t="shared" si="19"/>
        <v>98550</v>
      </c>
      <c r="BE10" s="56">
        <f t="shared" si="91"/>
        <v>3531755.96</v>
      </c>
      <c r="BF10" s="57"/>
      <c r="BG10" s="64"/>
    </row>
    <row r="11" spans="1:59" s="65" customFormat="1" ht="36">
      <c r="A11" s="59" t="s">
        <v>67</v>
      </c>
      <c r="B11" s="60" t="s">
        <v>71</v>
      </c>
      <c r="C11" s="44">
        <v>420240</v>
      </c>
      <c r="D11" s="76">
        <v>2558254</v>
      </c>
      <c r="E11" s="61" t="s">
        <v>72</v>
      </c>
      <c r="F11" s="46" t="s">
        <v>56</v>
      </c>
      <c r="G11" s="46" t="s">
        <v>51</v>
      </c>
      <c r="H11" s="46" t="s">
        <v>30</v>
      </c>
      <c r="I11" s="62">
        <v>0</v>
      </c>
      <c r="J11" s="49">
        <f t="shared" si="0"/>
        <v>0</v>
      </c>
      <c r="K11" s="50">
        <f t="shared" si="1"/>
        <v>0</v>
      </c>
      <c r="L11" s="51">
        <f t="shared" si="84"/>
        <v>0</v>
      </c>
      <c r="M11" s="63">
        <v>1</v>
      </c>
      <c r="N11" s="53">
        <f t="shared" si="2"/>
        <v>720000</v>
      </c>
      <c r="O11" s="54">
        <f t="shared" si="3"/>
        <v>1</v>
      </c>
      <c r="P11" s="55">
        <f t="shared" si="3"/>
        <v>720000</v>
      </c>
      <c r="Q11" s="62"/>
      <c r="R11" s="49">
        <f t="shared" si="85"/>
        <v>0</v>
      </c>
      <c r="S11" s="62">
        <v>10</v>
      </c>
      <c r="T11" s="49">
        <f t="shared" si="4"/>
        <v>682550</v>
      </c>
      <c r="U11" s="50">
        <f t="shared" si="5"/>
        <v>10</v>
      </c>
      <c r="V11" s="51">
        <f t="shared" si="86"/>
        <v>682550</v>
      </c>
      <c r="W11" s="63">
        <v>0</v>
      </c>
      <c r="X11" s="53">
        <f t="shared" si="6"/>
        <v>0</v>
      </c>
      <c r="Y11" s="63">
        <v>3</v>
      </c>
      <c r="Z11" s="53">
        <f t="shared" si="7"/>
        <v>316621.44</v>
      </c>
      <c r="AA11" s="54">
        <f t="shared" si="8"/>
        <v>3</v>
      </c>
      <c r="AB11" s="55">
        <f t="shared" si="8"/>
        <v>316621.44</v>
      </c>
      <c r="AC11" s="62">
        <v>0</v>
      </c>
      <c r="AD11" s="49">
        <f t="shared" si="9"/>
        <v>0</v>
      </c>
      <c r="AE11" s="62">
        <v>0</v>
      </c>
      <c r="AF11" s="49">
        <f t="shared" si="10"/>
        <v>0</v>
      </c>
      <c r="AG11" s="50">
        <f t="shared" si="11"/>
        <v>0</v>
      </c>
      <c r="AH11" s="51">
        <f t="shared" si="11"/>
        <v>0</v>
      </c>
      <c r="AI11" s="63">
        <v>0</v>
      </c>
      <c r="AJ11" s="53">
        <f t="shared" si="87"/>
        <v>0</v>
      </c>
      <c r="AK11" s="63">
        <v>10</v>
      </c>
      <c r="AL11" s="53">
        <f t="shared" si="12"/>
        <v>1055404.8</v>
      </c>
      <c r="AM11" s="54">
        <f t="shared" si="88"/>
        <v>10</v>
      </c>
      <c r="AN11" s="55">
        <f t="shared" si="13"/>
        <v>1055404.8</v>
      </c>
      <c r="AO11" s="62">
        <v>0</v>
      </c>
      <c r="AP11" s="49">
        <f t="shared" si="14"/>
        <v>0</v>
      </c>
      <c r="AQ11" s="62">
        <v>0</v>
      </c>
      <c r="AR11" s="49">
        <f t="shared" si="15"/>
        <v>0</v>
      </c>
      <c r="AS11" s="50">
        <f t="shared" si="16"/>
        <v>0</v>
      </c>
      <c r="AT11" s="51">
        <f t="shared" si="16"/>
        <v>0</v>
      </c>
      <c r="AU11" s="63">
        <v>0</v>
      </c>
      <c r="AV11" s="53">
        <f t="shared" si="89"/>
        <v>0</v>
      </c>
      <c r="AW11" s="63">
        <v>10</v>
      </c>
      <c r="AX11" s="53">
        <f t="shared" si="17"/>
        <v>919800</v>
      </c>
      <c r="AY11" s="54">
        <f t="shared" si="18"/>
        <v>10</v>
      </c>
      <c r="AZ11" s="55">
        <f t="shared" si="18"/>
        <v>919800</v>
      </c>
      <c r="BA11" s="62">
        <v>5</v>
      </c>
      <c r="BB11" s="49">
        <f t="shared" si="90"/>
        <v>246375</v>
      </c>
      <c r="BC11" s="48">
        <f t="shared" si="19"/>
        <v>5</v>
      </c>
      <c r="BD11" s="49">
        <f t="shared" si="19"/>
        <v>246375</v>
      </c>
      <c r="BE11" s="56">
        <f t="shared" si="91"/>
        <v>3940751.24</v>
      </c>
      <c r="BF11" s="57"/>
      <c r="BG11" s="64"/>
    </row>
    <row r="12" spans="1:59" s="65" customFormat="1" ht="36">
      <c r="A12" s="59" t="s">
        <v>73</v>
      </c>
      <c r="B12" s="60" t="s">
        <v>74</v>
      </c>
      <c r="C12" s="44">
        <v>420930</v>
      </c>
      <c r="D12" s="76">
        <v>2504332</v>
      </c>
      <c r="E12" s="61" t="s">
        <v>75</v>
      </c>
      <c r="F12" s="46" t="s">
        <v>52</v>
      </c>
      <c r="G12" s="46" t="s">
        <v>51</v>
      </c>
      <c r="H12" s="46" t="s">
        <v>20</v>
      </c>
      <c r="I12" s="62">
        <v>1</v>
      </c>
      <c r="J12" s="49">
        <f t="shared" si="0"/>
        <v>960000</v>
      </c>
      <c r="K12" s="50">
        <f t="shared" si="1"/>
        <v>1</v>
      </c>
      <c r="L12" s="51">
        <f t="shared" si="84"/>
        <v>960000</v>
      </c>
      <c r="M12" s="63">
        <v>1</v>
      </c>
      <c r="N12" s="53">
        <f t="shared" si="2"/>
        <v>720000</v>
      </c>
      <c r="O12" s="54">
        <f t="shared" si="3"/>
        <v>1</v>
      </c>
      <c r="P12" s="55">
        <f t="shared" si="3"/>
        <v>720000</v>
      </c>
      <c r="Q12" s="62">
        <v>0</v>
      </c>
      <c r="R12" s="49">
        <f t="shared" si="85"/>
        <v>0</v>
      </c>
      <c r="S12" s="62">
        <v>9</v>
      </c>
      <c r="T12" s="49">
        <f t="shared" si="4"/>
        <v>614295</v>
      </c>
      <c r="U12" s="50">
        <f t="shared" si="5"/>
        <v>9</v>
      </c>
      <c r="V12" s="51">
        <f t="shared" si="86"/>
        <v>614295</v>
      </c>
      <c r="W12" s="63">
        <v>0</v>
      </c>
      <c r="X12" s="53">
        <f t="shared" si="6"/>
        <v>0</v>
      </c>
      <c r="Y12" s="63">
        <v>2</v>
      </c>
      <c r="Z12" s="53">
        <f t="shared" si="7"/>
        <v>211080.95999999999</v>
      </c>
      <c r="AA12" s="54">
        <f t="shared" si="8"/>
        <v>2</v>
      </c>
      <c r="AB12" s="55">
        <f t="shared" si="8"/>
        <v>211080.95999999999</v>
      </c>
      <c r="AC12" s="62">
        <v>0</v>
      </c>
      <c r="AD12" s="49">
        <f t="shared" si="9"/>
        <v>0</v>
      </c>
      <c r="AE12" s="62">
        <v>0</v>
      </c>
      <c r="AF12" s="49">
        <f t="shared" si="10"/>
        <v>0</v>
      </c>
      <c r="AG12" s="50">
        <f t="shared" si="11"/>
        <v>0</v>
      </c>
      <c r="AH12" s="51">
        <f t="shared" si="11"/>
        <v>0</v>
      </c>
      <c r="AI12" s="63">
        <v>1</v>
      </c>
      <c r="AJ12" s="53">
        <f t="shared" si="87"/>
        <v>262800</v>
      </c>
      <c r="AK12" s="63">
        <v>6</v>
      </c>
      <c r="AL12" s="53">
        <f t="shared" si="12"/>
        <v>633242.88</v>
      </c>
      <c r="AM12" s="54">
        <f t="shared" si="88"/>
        <v>7</v>
      </c>
      <c r="AN12" s="55">
        <f t="shared" si="13"/>
        <v>896042.88</v>
      </c>
      <c r="AO12" s="62">
        <v>0</v>
      </c>
      <c r="AP12" s="49">
        <f t="shared" si="14"/>
        <v>0</v>
      </c>
      <c r="AQ12" s="62">
        <v>0</v>
      </c>
      <c r="AR12" s="49">
        <f t="shared" si="15"/>
        <v>0</v>
      </c>
      <c r="AS12" s="50">
        <f t="shared" si="16"/>
        <v>0</v>
      </c>
      <c r="AT12" s="51">
        <f t="shared" si="16"/>
        <v>0</v>
      </c>
      <c r="AU12" s="63">
        <v>7</v>
      </c>
      <c r="AV12" s="53">
        <f t="shared" si="89"/>
        <v>643860</v>
      </c>
      <c r="AW12" s="63">
        <v>0</v>
      </c>
      <c r="AX12" s="53">
        <f t="shared" si="17"/>
        <v>0</v>
      </c>
      <c r="AY12" s="54">
        <f t="shared" si="18"/>
        <v>7</v>
      </c>
      <c r="AZ12" s="55">
        <f t="shared" si="18"/>
        <v>643860</v>
      </c>
      <c r="BA12" s="62">
        <v>3</v>
      </c>
      <c r="BB12" s="49">
        <f t="shared" si="90"/>
        <v>147825</v>
      </c>
      <c r="BC12" s="48">
        <f t="shared" si="19"/>
        <v>3</v>
      </c>
      <c r="BD12" s="49">
        <f t="shared" si="19"/>
        <v>147825</v>
      </c>
      <c r="BE12" s="56">
        <f t="shared" si="91"/>
        <v>4193103.84</v>
      </c>
      <c r="BF12" s="57"/>
      <c r="BG12" s="64"/>
    </row>
    <row r="13" spans="1:59" s="65" customFormat="1" ht="36">
      <c r="A13" s="59" t="s">
        <v>104</v>
      </c>
      <c r="B13" s="60" t="s">
        <v>105</v>
      </c>
      <c r="C13" s="44">
        <v>420140</v>
      </c>
      <c r="D13" s="76">
        <v>2691515</v>
      </c>
      <c r="E13" s="61" t="s">
        <v>106</v>
      </c>
      <c r="F13" s="46" t="s">
        <v>56</v>
      </c>
      <c r="G13" s="46" t="s">
        <v>61</v>
      </c>
      <c r="H13" s="46" t="s">
        <v>30</v>
      </c>
      <c r="I13" s="62">
        <v>1</v>
      </c>
      <c r="J13" s="49">
        <f t="shared" si="0"/>
        <v>960000</v>
      </c>
      <c r="K13" s="50">
        <f t="shared" si="1"/>
        <v>1</v>
      </c>
      <c r="L13" s="51">
        <f t="shared" si="84"/>
        <v>960000</v>
      </c>
      <c r="M13" s="63">
        <v>1</v>
      </c>
      <c r="N13" s="53">
        <f t="shared" si="2"/>
        <v>720000</v>
      </c>
      <c r="O13" s="54">
        <f t="shared" si="3"/>
        <v>1</v>
      </c>
      <c r="P13" s="55">
        <f t="shared" si="3"/>
        <v>720000</v>
      </c>
      <c r="Q13" s="62">
        <v>0</v>
      </c>
      <c r="R13" s="49">
        <f t="shared" si="85"/>
        <v>0</v>
      </c>
      <c r="S13" s="62">
        <v>5</v>
      </c>
      <c r="T13" s="49">
        <f t="shared" si="4"/>
        <v>341275</v>
      </c>
      <c r="U13" s="50">
        <f t="shared" si="5"/>
        <v>5</v>
      </c>
      <c r="V13" s="51">
        <f t="shared" si="86"/>
        <v>341275</v>
      </c>
      <c r="W13" s="63">
        <v>0</v>
      </c>
      <c r="X13" s="53">
        <f t="shared" si="6"/>
        <v>0</v>
      </c>
      <c r="Y13" s="63">
        <v>1</v>
      </c>
      <c r="Z13" s="53">
        <f t="shared" si="7"/>
        <v>105540.48</v>
      </c>
      <c r="AA13" s="54">
        <f t="shared" si="8"/>
        <v>1</v>
      </c>
      <c r="AB13" s="55">
        <f t="shared" si="8"/>
        <v>105540.48</v>
      </c>
      <c r="AC13" s="62"/>
      <c r="AD13" s="49"/>
      <c r="AE13" s="62"/>
      <c r="AF13" s="49"/>
      <c r="AG13" s="50"/>
      <c r="AH13" s="51"/>
      <c r="AI13" s="63">
        <v>4</v>
      </c>
      <c r="AJ13" s="53">
        <f t="shared" si="87"/>
        <v>1051200</v>
      </c>
      <c r="AK13" s="63">
        <v>0</v>
      </c>
      <c r="AL13" s="53">
        <f t="shared" si="12"/>
        <v>0</v>
      </c>
      <c r="AM13" s="54">
        <f t="shared" si="88"/>
        <v>4</v>
      </c>
      <c r="AN13" s="55">
        <f t="shared" si="13"/>
        <v>1051200</v>
      </c>
      <c r="AO13" s="62"/>
      <c r="AP13" s="49"/>
      <c r="AQ13" s="62"/>
      <c r="AR13" s="49"/>
      <c r="AS13" s="50"/>
      <c r="AT13" s="51"/>
      <c r="AU13" s="63">
        <v>4</v>
      </c>
      <c r="AV13" s="53">
        <f t="shared" si="89"/>
        <v>367920</v>
      </c>
      <c r="AW13" s="63"/>
      <c r="AX13" s="53"/>
      <c r="AY13" s="54">
        <f t="shared" ref="AY13" si="92">AW13+AU13</f>
        <v>4</v>
      </c>
      <c r="AZ13" s="55">
        <f t="shared" ref="AZ13" si="93">AX13+AV13</f>
        <v>367920</v>
      </c>
      <c r="BA13" s="62">
        <v>2</v>
      </c>
      <c r="BB13" s="49">
        <f t="shared" si="90"/>
        <v>98550</v>
      </c>
      <c r="BC13" s="48">
        <f t="shared" si="19"/>
        <v>2</v>
      </c>
      <c r="BD13" s="49">
        <f t="shared" si="19"/>
        <v>98550</v>
      </c>
      <c r="BE13" s="56">
        <f t="shared" si="91"/>
        <v>3644485.48</v>
      </c>
      <c r="BF13" s="57"/>
      <c r="BG13" s="64"/>
    </row>
    <row r="14" spans="1:59" s="65" customFormat="1" ht="36">
      <c r="A14" s="59" t="s">
        <v>76</v>
      </c>
      <c r="B14" s="60" t="s">
        <v>102</v>
      </c>
      <c r="C14" s="44"/>
      <c r="D14" s="76">
        <v>2301830</v>
      </c>
      <c r="E14" s="61" t="s">
        <v>103</v>
      </c>
      <c r="F14" s="46" t="s">
        <v>56</v>
      </c>
      <c r="G14" s="78" t="s">
        <v>61</v>
      </c>
      <c r="H14" s="46" t="s">
        <v>30</v>
      </c>
      <c r="I14" s="62">
        <v>1</v>
      </c>
      <c r="J14" s="49">
        <f t="shared" ref="J14" si="94">I14*80000*12</f>
        <v>960000</v>
      </c>
      <c r="K14" s="50">
        <f t="shared" ref="K14" si="95">I14</f>
        <v>1</v>
      </c>
      <c r="L14" s="51">
        <f t="shared" ref="L14" si="96">J14</f>
        <v>960000</v>
      </c>
      <c r="M14" s="63">
        <v>0</v>
      </c>
      <c r="N14" s="53">
        <f t="shared" si="2"/>
        <v>0</v>
      </c>
      <c r="O14" s="54">
        <f t="shared" si="3"/>
        <v>0</v>
      </c>
      <c r="P14" s="55">
        <f t="shared" si="3"/>
        <v>0</v>
      </c>
      <c r="Q14" s="62">
        <v>0</v>
      </c>
      <c r="R14" s="49">
        <f t="shared" si="85"/>
        <v>0</v>
      </c>
      <c r="S14" s="62">
        <v>0</v>
      </c>
      <c r="T14" s="49">
        <f t="shared" si="4"/>
        <v>0</v>
      </c>
      <c r="U14" s="50">
        <f t="shared" si="5"/>
        <v>0</v>
      </c>
      <c r="V14" s="51">
        <f t="shared" si="86"/>
        <v>0</v>
      </c>
      <c r="W14" s="63"/>
      <c r="X14" s="53"/>
      <c r="Y14" s="63"/>
      <c r="Z14" s="53"/>
      <c r="AA14" s="54"/>
      <c r="AB14" s="55"/>
      <c r="AC14" s="62"/>
      <c r="AD14" s="49"/>
      <c r="AE14" s="62"/>
      <c r="AF14" s="49"/>
      <c r="AG14" s="50"/>
      <c r="AH14" s="51"/>
      <c r="AI14" s="63"/>
      <c r="AJ14" s="53"/>
      <c r="AK14" s="63"/>
      <c r="AL14" s="53"/>
      <c r="AM14" s="54"/>
      <c r="AN14" s="55"/>
      <c r="AO14" s="62"/>
      <c r="AP14" s="49"/>
      <c r="AQ14" s="62"/>
      <c r="AR14" s="49"/>
      <c r="AS14" s="50"/>
      <c r="AT14" s="51"/>
      <c r="AU14" s="63"/>
      <c r="AV14" s="53"/>
      <c r="AW14" s="63"/>
      <c r="AX14" s="53"/>
      <c r="AY14" s="54"/>
      <c r="AZ14" s="55"/>
      <c r="BA14" s="62"/>
      <c r="BB14" s="49"/>
      <c r="BC14" s="48">
        <f t="shared" ref="BC14" si="97">BA14</f>
        <v>0</v>
      </c>
      <c r="BD14" s="49">
        <f t="shared" ref="BD14" si="98">BB14</f>
        <v>0</v>
      </c>
      <c r="BE14" s="56">
        <f t="shared" si="91"/>
        <v>960000</v>
      </c>
      <c r="BF14" s="57"/>
      <c r="BG14" s="64"/>
    </row>
    <row r="15" spans="1:59" s="65" customFormat="1" ht="36">
      <c r="A15" s="59" t="s">
        <v>76</v>
      </c>
      <c r="B15" s="60" t="s">
        <v>77</v>
      </c>
      <c r="C15" s="44">
        <v>420480</v>
      </c>
      <c r="D15" s="76">
        <v>2302101</v>
      </c>
      <c r="E15" s="61" t="s">
        <v>78</v>
      </c>
      <c r="F15" s="46" t="s">
        <v>56</v>
      </c>
      <c r="G15" s="46" t="s">
        <v>52</v>
      </c>
      <c r="H15" s="46" t="s">
        <v>30</v>
      </c>
      <c r="I15" s="62">
        <v>1</v>
      </c>
      <c r="J15" s="49">
        <f t="shared" si="0"/>
        <v>960000</v>
      </c>
      <c r="K15" s="50">
        <f t="shared" si="1"/>
        <v>1</v>
      </c>
      <c r="L15" s="51">
        <f t="shared" si="84"/>
        <v>960000</v>
      </c>
      <c r="M15" s="63">
        <v>1</v>
      </c>
      <c r="N15" s="53">
        <f t="shared" si="2"/>
        <v>720000</v>
      </c>
      <c r="O15" s="54">
        <f t="shared" si="3"/>
        <v>1</v>
      </c>
      <c r="P15" s="55">
        <f t="shared" si="3"/>
        <v>720000</v>
      </c>
      <c r="Q15" s="62">
        <v>0</v>
      </c>
      <c r="R15" s="49">
        <f t="shared" si="85"/>
        <v>0</v>
      </c>
      <c r="S15" s="62">
        <v>9</v>
      </c>
      <c r="T15" s="49">
        <f t="shared" si="4"/>
        <v>614295</v>
      </c>
      <c r="U15" s="50">
        <f t="shared" si="5"/>
        <v>9</v>
      </c>
      <c r="V15" s="51">
        <f t="shared" si="86"/>
        <v>614295</v>
      </c>
      <c r="W15" s="63">
        <v>0</v>
      </c>
      <c r="X15" s="53">
        <f t="shared" si="6"/>
        <v>0</v>
      </c>
      <c r="Y15" s="63">
        <v>2</v>
      </c>
      <c r="Z15" s="53">
        <f t="shared" si="7"/>
        <v>211080.95999999999</v>
      </c>
      <c r="AA15" s="54">
        <f t="shared" si="8"/>
        <v>2</v>
      </c>
      <c r="AB15" s="55">
        <f t="shared" si="8"/>
        <v>211080.95999999999</v>
      </c>
      <c r="AC15" s="62">
        <v>0</v>
      </c>
      <c r="AD15" s="49">
        <f t="shared" si="9"/>
        <v>0</v>
      </c>
      <c r="AE15" s="62">
        <v>0</v>
      </c>
      <c r="AF15" s="49">
        <f t="shared" si="10"/>
        <v>0</v>
      </c>
      <c r="AG15" s="50">
        <f t="shared" si="11"/>
        <v>0</v>
      </c>
      <c r="AH15" s="51">
        <f t="shared" si="11"/>
        <v>0</v>
      </c>
      <c r="AI15" s="63">
        <v>0</v>
      </c>
      <c r="AJ15" s="53">
        <f t="shared" si="87"/>
        <v>0</v>
      </c>
      <c r="AK15" s="63">
        <v>6</v>
      </c>
      <c r="AL15" s="53">
        <f t="shared" si="12"/>
        <v>633242.88</v>
      </c>
      <c r="AM15" s="54">
        <f t="shared" si="88"/>
        <v>6</v>
      </c>
      <c r="AN15" s="55">
        <f t="shared" si="13"/>
        <v>633242.88</v>
      </c>
      <c r="AO15" s="62">
        <v>0</v>
      </c>
      <c r="AP15" s="49">
        <f t="shared" si="14"/>
        <v>0</v>
      </c>
      <c r="AQ15" s="62">
        <v>0</v>
      </c>
      <c r="AR15" s="49">
        <f t="shared" si="15"/>
        <v>0</v>
      </c>
      <c r="AS15" s="50">
        <f t="shared" si="16"/>
        <v>0</v>
      </c>
      <c r="AT15" s="51">
        <f t="shared" si="16"/>
        <v>0</v>
      </c>
      <c r="AU15" s="63">
        <v>6</v>
      </c>
      <c r="AV15" s="53">
        <f t="shared" si="89"/>
        <v>551880</v>
      </c>
      <c r="AW15" s="63">
        <v>0</v>
      </c>
      <c r="AX15" s="53">
        <f t="shared" si="17"/>
        <v>0</v>
      </c>
      <c r="AY15" s="54">
        <f t="shared" si="18"/>
        <v>6</v>
      </c>
      <c r="AZ15" s="55">
        <f t="shared" si="18"/>
        <v>551880</v>
      </c>
      <c r="BA15" s="62">
        <v>3</v>
      </c>
      <c r="BB15" s="49">
        <f t="shared" si="90"/>
        <v>147825</v>
      </c>
      <c r="BC15" s="48">
        <f t="shared" si="19"/>
        <v>3</v>
      </c>
      <c r="BD15" s="49">
        <f t="shared" si="19"/>
        <v>147825</v>
      </c>
      <c r="BE15" s="56">
        <f t="shared" si="91"/>
        <v>3838323.84</v>
      </c>
      <c r="BF15" s="57"/>
      <c r="BG15" s="64"/>
    </row>
    <row r="16" spans="1:59" s="65" customFormat="1" ht="36">
      <c r="A16" s="59" t="s">
        <v>65</v>
      </c>
      <c r="B16" s="60" t="s">
        <v>66</v>
      </c>
      <c r="C16" s="44">
        <v>420430</v>
      </c>
      <c r="D16" s="76">
        <v>2303892</v>
      </c>
      <c r="E16" s="61" t="s">
        <v>79</v>
      </c>
      <c r="F16" s="46" t="s">
        <v>56</v>
      </c>
      <c r="G16" s="46" t="s">
        <v>51</v>
      </c>
      <c r="H16" s="46" t="s">
        <v>30</v>
      </c>
      <c r="I16" s="62">
        <v>1</v>
      </c>
      <c r="J16" s="49">
        <f t="shared" si="0"/>
        <v>960000</v>
      </c>
      <c r="K16" s="50">
        <f t="shared" si="1"/>
        <v>1</v>
      </c>
      <c r="L16" s="51">
        <f t="shared" si="84"/>
        <v>960000</v>
      </c>
      <c r="M16" s="63">
        <v>1</v>
      </c>
      <c r="N16" s="53">
        <f t="shared" si="2"/>
        <v>720000</v>
      </c>
      <c r="O16" s="54">
        <f t="shared" si="3"/>
        <v>1</v>
      </c>
      <c r="P16" s="55">
        <f t="shared" si="3"/>
        <v>720000</v>
      </c>
      <c r="Q16" s="62">
        <v>0</v>
      </c>
      <c r="R16" s="49">
        <f t="shared" si="85"/>
        <v>0</v>
      </c>
      <c r="S16" s="62">
        <v>7</v>
      </c>
      <c r="T16" s="49">
        <f t="shared" si="4"/>
        <v>477785</v>
      </c>
      <c r="U16" s="50">
        <f t="shared" si="5"/>
        <v>7</v>
      </c>
      <c r="V16" s="51">
        <f t="shared" si="86"/>
        <v>477785</v>
      </c>
      <c r="W16" s="63">
        <v>0</v>
      </c>
      <c r="X16" s="53">
        <f t="shared" si="6"/>
        <v>0</v>
      </c>
      <c r="Y16" s="63">
        <v>2</v>
      </c>
      <c r="Z16" s="53">
        <f t="shared" si="7"/>
        <v>211080.95999999999</v>
      </c>
      <c r="AA16" s="54">
        <f t="shared" si="8"/>
        <v>2</v>
      </c>
      <c r="AB16" s="55">
        <f t="shared" si="8"/>
        <v>211080.95999999999</v>
      </c>
      <c r="AC16" s="62">
        <v>0</v>
      </c>
      <c r="AD16" s="49">
        <f t="shared" si="9"/>
        <v>0</v>
      </c>
      <c r="AE16" s="62">
        <v>0</v>
      </c>
      <c r="AF16" s="49">
        <f t="shared" si="10"/>
        <v>0</v>
      </c>
      <c r="AG16" s="50">
        <f t="shared" si="11"/>
        <v>0</v>
      </c>
      <c r="AH16" s="51">
        <f t="shared" si="11"/>
        <v>0</v>
      </c>
      <c r="AI16" s="63">
        <v>0</v>
      </c>
      <c r="AJ16" s="53">
        <f t="shared" si="87"/>
        <v>0</v>
      </c>
      <c r="AK16" s="63">
        <v>6</v>
      </c>
      <c r="AL16" s="53">
        <f t="shared" si="12"/>
        <v>633242.88</v>
      </c>
      <c r="AM16" s="54">
        <f t="shared" si="88"/>
        <v>6</v>
      </c>
      <c r="AN16" s="55">
        <f t="shared" si="13"/>
        <v>633242.88</v>
      </c>
      <c r="AO16" s="62">
        <v>0</v>
      </c>
      <c r="AP16" s="49">
        <f t="shared" si="14"/>
        <v>0</v>
      </c>
      <c r="AQ16" s="62">
        <v>0</v>
      </c>
      <c r="AR16" s="49">
        <f t="shared" si="15"/>
        <v>0</v>
      </c>
      <c r="AS16" s="50">
        <f t="shared" si="16"/>
        <v>0</v>
      </c>
      <c r="AT16" s="51">
        <f t="shared" si="16"/>
        <v>0</v>
      </c>
      <c r="AU16" s="63">
        <v>6</v>
      </c>
      <c r="AV16" s="53">
        <f t="shared" si="89"/>
        <v>551880</v>
      </c>
      <c r="AW16" s="63">
        <v>0</v>
      </c>
      <c r="AX16" s="53">
        <f t="shared" si="17"/>
        <v>0</v>
      </c>
      <c r="AY16" s="54">
        <f t="shared" si="18"/>
        <v>6</v>
      </c>
      <c r="AZ16" s="55">
        <f t="shared" si="18"/>
        <v>551880</v>
      </c>
      <c r="BA16" s="62">
        <v>3</v>
      </c>
      <c r="BB16" s="49">
        <f t="shared" si="90"/>
        <v>147825</v>
      </c>
      <c r="BC16" s="48">
        <f t="shared" si="19"/>
        <v>3</v>
      </c>
      <c r="BD16" s="49">
        <f t="shared" si="19"/>
        <v>147825</v>
      </c>
      <c r="BE16" s="56">
        <f t="shared" si="91"/>
        <v>3701813.84</v>
      </c>
      <c r="BF16" s="57"/>
      <c r="BG16" s="64"/>
    </row>
    <row r="17" spans="1:59" s="65" customFormat="1" ht="36">
      <c r="A17" s="59" t="s">
        <v>88</v>
      </c>
      <c r="B17" s="60" t="s">
        <v>89</v>
      </c>
      <c r="C17" s="44">
        <v>420900</v>
      </c>
      <c r="D17" s="76">
        <v>2560771</v>
      </c>
      <c r="E17" s="61" t="s">
        <v>90</v>
      </c>
      <c r="F17" s="46" t="s">
        <v>91</v>
      </c>
      <c r="G17" s="46" t="s">
        <v>52</v>
      </c>
      <c r="H17" s="46" t="s">
        <v>30</v>
      </c>
      <c r="I17" s="62">
        <v>1</v>
      </c>
      <c r="J17" s="49">
        <f t="shared" ref="J17" si="99">I17*80000*12</f>
        <v>960000</v>
      </c>
      <c r="K17" s="50">
        <f t="shared" ref="K17" si="100">I17</f>
        <v>1</v>
      </c>
      <c r="L17" s="51">
        <f t="shared" ref="L17" si="101">J17</f>
        <v>960000</v>
      </c>
      <c r="M17" s="63">
        <v>0</v>
      </c>
      <c r="N17" s="53">
        <f t="shared" si="2"/>
        <v>0</v>
      </c>
      <c r="O17" s="54">
        <f t="shared" si="3"/>
        <v>0</v>
      </c>
      <c r="P17" s="55">
        <f t="shared" si="3"/>
        <v>0</v>
      </c>
      <c r="Q17" s="62">
        <v>0</v>
      </c>
      <c r="R17" s="49">
        <f t="shared" si="85"/>
        <v>0</v>
      </c>
      <c r="S17" s="62"/>
      <c r="T17" s="49"/>
      <c r="U17" s="50">
        <f t="shared" si="5"/>
        <v>0</v>
      </c>
      <c r="V17" s="51"/>
      <c r="W17" s="63"/>
      <c r="X17" s="53"/>
      <c r="Y17" s="63"/>
      <c r="Z17" s="53"/>
      <c r="AA17" s="54"/>
      <c r="AB17" s="55"/>
      <c r="AC17" s="62"/>
      <c r="AD17" s="49"/>
      <c r="AE17" s="62"/>
      <c r="AF17" s="49"/>
      <c r="AG17" s="50"/>
      <c r="AH17" s="51"/>
      <c r="AI17" s="63"/>
      <c r="AJ17" s="53"/>
      <c r="AK17" s="63"/>
      <c r="AL17" s="53"/>
      <c r="AM17" s="54"/>
      <c r="AN17" s="55"/>
      <c r="AO17" s="62"/>
      <c r="AP17" s="49"/>
      <c r="AQ17" s="62"/>
      <c r="AR17" s="49"/>
      <c r="AS17" s="50"/>
      <c r="AT17" s="51"/>
      <c r="AU17" s="63"/>
      <c r="AV17" s="53"/>
      <c r="AW17" s="63"/>
      <c r="AX17" s="53"/>
      <c r="AY17" s="54"/>
      <c r="AZ17" s="55"/>
      <c r="BA17" s="62"/>
      <c r="BB17" s="49"/>
      <c r="BC17" s="48"/>
      <c r="BD17" s="49"/>
      <c r="BE17" s="56">
        <f t="shared" si="91"/>
        <v>960000</v>
      </c>
      <c r="BF17" s="57"/>
      <c r="BG17" s="64"/>
    </row>
    <row r="18" spans="1:59" s="65" customFormat="1" ht="36">
      <c r="A18" s="59" t="s">
        <v>70</v>
      </c>
      <c r="B18" s="60" t="s">
        <v>80</v>
      </c>
      <c r="C18" s="44">
        <v>421480</v>
      </c>
      <c r="D18" s="76">
        <v>2568713</v>
      </c>
      <c r="E18" s="61" t="s">
        <v>81</v>
      </c>
      <c r="F18" s="46" t="s">
        <v>56</v>
      </c>
      <c r="G18" s="46" t="s">
        <v>51</v>
      </c>
      <c r="H18" s="46" t="s">
        <v>30</v>
      </c>
      <c r="I18" s="62">
        <v>1</v>
      </c>
      <c r="J18" s="49">
        <f t="shared" si="0"/>
        <v>960000</v>
      </c>
      <c r="K18" s="50">
        <f t="shared" si="1"/>
        <v>1</v>
      </c>
      <c r="L18" s="51">
        <f t="shared" si="84"/>
        <v>960000</v>
      </c>
      <c r="M18" s="63">
        <v>1</v>
      </c>
      <c r="N18" s="53">
        <f t="shared" si="2"/>
        <v>720000</v>
      </c>
      <c r="O18" s="54">
        <f t="shared" si="3"/>
        <v>1</v>
      </c>
      <c r="P18" s="55">
        <f t="shared" si="3"/>
        <v>720000</v>
      </c>
      <c r="Q18" s="62">
        <v>0</v>
      </c>
      <c r="R18" s="49">
        <f t="shared" si="85"/>
        <v>0</v>
      </c>
      <c r="S18" s="62">
        <v>9</v>
      </c>
      <c r="T18" s="49">
        <f t="shared" si="4"/>
        <v>614295</v>
      </c>
      <c r="U18" s="50">
        <f t="shared" si="5"/>
        <v>9</v>
      </c>
      <c r="V18" s="51">
        <f t="shared" si="86"/>
        <v>614295</v>
      </c>
      <c r="W18" s="63">
        <v>0</v>
      </c>
      <c r="X18" s="53">
        <f t="shared" si="6"/>
        <v>0</v>
      </c>
      <c r="Y18" s="63">
        <v>2</v>
      </c>
      <c r="Z18" s="53">
        <f t="shared" si="7"/>
        <v>211080.95999999999</v>
      </c>
      <c r="AA18" s="54">
        <f t="shared" si="8"/>
        <v>2</v>
      </c>
      <c r="AB18" s="55">
        <f t="shared" si="8"/>
        <v>211080.95999999999</v>
      </c>
      <c r="AC18" s="62">
        <v>0</v>
      </c>
      <c r="AD18" s="49">
        <f t="shared" si="9"/>
        <v>0</v>
      </c>
      <c r="AE18" s="62">
        <v>0</v>
      </c>
      <c r="AF18" s="49">
        <f t="shared" si="10"/>
        <v>0</v>
      </c>
      <c r="AG18" s="50">
        <f t="shared" si="11"/>
        <v>0</v>
      </c>
      <c r="AH18" s="51">
        <f t="shared" si="11"/>
        <v>0</v>
      </c>
      <c r="AI18" s="63">
        <v>3</v>
      </c>
      <c r="AJ18" s="53">
        <f t="shared" si="87"/>
        <v>788400</v>
      </c>
      <c r="AK18" s="63">
        <v>4</v>
      </c>
      <c r="AL18" s="53">
        <f t="shared" si="12"/>
        <v>422161.91999999998</v>
      </c>
      <c r="AM18" s="54">
        <f t="shared" si="88"/>
        <v>7</v>
      </c>
      <c r="AN18" s="55">
        <f t="shared" si="13"/>
        <v>1210561.92</v>
      </c>
      <c r="AO18" s="62">
        <v>0</v>
      </c>
      <c r="AP18" s="49">
        <f t="shared" si="14"/>
        <v>0</v>
      </c>
      <c r="AQ18" s="62">
        <v>0</v>
      </c>
      <c r="AR18" s="49">
        <f t="shared" si="15"/>
        <v>0</v>
      </c>
      <c r="AS18" s="50">
        <f t="shared" si="16"/>
        <v>0</v>
      </c>
      <c r="AT18" s="51">
        <f t="shared" si="16"/>
        <v>0</v>
      </c>
      <c r="AU18" s="63">
        <v>0</v>
      </c>
      <c r="AV18" s="53">
        <f t="shared" si="89"/>
        <v>0</v>
      </c>
      <c r="AW18" s="63">
        <v>7</v>
      </c>
      <c r="AX18" s="53">
        <f t="shared" si="17"/>
        <v>643860</v>
      </c>
      <c r="AY18" s="54">
        <f t="shared" si="18"/>
        <v>7</v>
      </c>
      <c r="AZ18" s="55">
        <f t="shared" si="18"/>
        <v>643860</v>
      </c>
      <c r="BA18" s="62">
        <v>4</v>
      </c>
      <c r="BB18" s="49">
        <f t="shared" si="90"/>
        <v>197100</v>
      </c>
      <c r="BC18" s="48">
        <f t="shared" si="19"/>
        <v>4</v>
      </c>
      <c r="BD18" s="49">
        <f t="shared" si="19"/>
        <v>197100</v>
      </c>
      <c r="BE18" s="56">
        <f t="shared" si="91"/>
        <v>4556897.88</v>
      </c>
      <c r="BF18" s="57"/>
      <c r="BG18" s="64"/>
    </row>
    <row r="19" spans="1:59" s="65" customFormat="1" ht="36">
      <c r="A19" s="59" t="s">
        <v>82</v>
      </c>
      <c r="B19" s="60" t="s">
        <v>83</v>
      </c>
      <c r="C19" s="44">
        <v>420460</v>
      </c>
      <c r="D19" s="76">
        <v>2758164</v>
      </c>
      <c r="E19" s="61" t="s">
        <v>85</v>
      </c>
      <c r="F19" s="46" t="s">
        <v>56</v>
      </c>
      <c r="G19" s="46" t="s">
        <v>51</v>
      </c>
      <c r="H19" s="46" t="s">
        <v>30</v>
      </c>
      <c r="I19" s="62">
        <v>0</v>
      </c>
      <c r="J19" s="49">
        <f t="shared" si="0"/>
        <v>0</v>
      </c>
      <c r="K19" s="50">
        <f t="shared" si="1"/>
        <v>0</v>
      </c>
      <c r="L19" s="51">
        <f t="shared" si="84"/>
        <v>0</v>
      </c>
      <c r="M19" s="63">
        <v>0</v>
      </c>
      <c r="N19" s="53">
        <f t="shared" si="2"/>
        <v>0</v>
      </c>
      <c r="O19" s="54">
        <f t="shared" si="3"/>
        <v>0</v>
      </c>
      <c r="P19" s="55">
        <f t="shared" si="3"/>
        <v>0</v>
      </c>
      <c r="Q19" s="62">
        <v>0</v>
      </c>
      <c r="R19" s="49">
        <f t="shared" si="85"/>
        <v>0</v>
      </c>
      <c r="S19" s="62">
        <v>0</v>
      </c>
      <c r="T19" s="49">
        <f t="shared" si="4"/>
        <v>0</v>
      </c>
      <c r="U19" s="50">
        <f t="shared" si="5"/>
        <v>0</v>
      </c>
      <c r="V19" s="51">
        <f t="shared" si="86"/>
        <v>0</v>
      </c>
      <c r="W19" s="63">
        <v>0</v>
      </c>
      <c r="X19" s="53">
        <f t="shared" si="6"/>
        <v>0</v>
      </c>
      <c r="Y19" s="63">
        <v>3</v>
      </c>
      <c r="Z19" s="53">
        <f t="shared" si="7"/>
        <v>316621.44</v>
      </c>
      <c r="AA19" s="54">
        <f t="shared" si="8"/>
        <v>3</v>
      </c>
      <c r="AB19" s="55">
        <f t="shared" si="8"/>
        <v>316621.44</v>
      </c>
      <c r="AC19" s="62">
        <v>0</v>
      </c>
      <c r="AD19" s="49">
        <f t="shared" ref="AD19:AD20" si="102">AC19*800*365*0.9</f>
        <v>0</v>
      </c>
      <c r="AE19" s="62">
        <v>0</v>
      </c>
      <c r="AF19" s="49">
        <f t="shared" ref="AF19:AF20" si="103">AE19*(800-508.63)*365*0.9</f>
        <v>0</v>
      </c>
      <c r="AG19" s="50">
        <f t="shared" ref="AG19:AG20" si="104">AE19+AC19</f>
        <v>0</v>
      </c>
      <c r="AH19" s="51">
        <f t="shared" ref="AH19:AH20" si="105">AF19+AD19</f>
        <v>0</v>
      </c>
      <c r="AI19" s="63">
        <v>0</v>
      </c>
      <c r="AJ19" s="53">
        <f t="shared" si="87"/>
        <v>0</v>
      </c>
      <c r="AK19" s="63">
        <v>0</v>
      </c>
      <c r="AL19" s="53">
        <f t="shared" si="12"/>
        <v>0</v>
      </c>
      <c r="AM19" s="54">
        <f t="shared" si="88"/>
        <v>0</v>
      </c>
      <c r="AN19" s="55">
        <f t="shared" si="13"/>
        <v>0</v>
      </c>
      <c r="AO19" s="62">
        <v>0</v>
      </c>
      <c r="AP19" s="49">
        <f t="shared" si="14"/>
        <v>0</v>
      </c>
      <c r="AQ19" s="62">
        <v>0</v>
      </c>
      <c r="AR19" s="49">
        <f t="shared" si="15"/>
        <v>0</v>
      </c>
      <c r="AS19" s="50">
        <f t="shared" si="16"/>
        <v>0</v>
      </c>
      <c r="AT19" s="51">
        <f t="shared" si="16"/>
        <v>0</v>
      </c>
      <c r="AU19" s="63">
        <v>0</v>
      </c>
      <c r="AV19" s="53">
        <f t="shared" si="89"/>
        <v>0</v>
      </c>
      <c r="AW19" s="63">
        <v>0</v>
      </c>
      <c r="AX19" s="53">
        <f t="shared" si="17"/>
        <v>0</v>
      </c>
      <c r="AY19" s="54">
        <f t="shared" si="18"/>
        <v>0</v>
      </c>
      <c r="AZ19" s="55">
        <f t="shared" si="18"/>
        <v>0</v>
      </c>
      <c r="BA19" s="62">
        <v>0</v>
      </c>
      <c r="BB19" s="49">
        <f t="shared" si="90"/>
        <v>0</v>
      </c>
      <c r="BC19" s="48">
        <f t="shared" si="19"/>
        <v>0</v>
      </c>
      <c r="BD19" s="49">
        <f t="shared" si="19"/>
        <v>0</v>
      </c>
      <c r="BE19" s="56">
        <f t="shared" si="91"/>
        <v>316621.44</v>
      </c>
      <c r="BF19" s="57"/>
      <c r="BG19" s="64"/>
    </row>
    <row r="20" spans="1:59" s="65" customFormat="1" ht="36">
      <c r="A20" s="59" t="s">
        <v>82</v>
      </c>
      <c r="B20" s="60" t="s">
        <v>86</v>
      </c>
      <c r="C20" s="44">
        <v>420700</v>
      </c>
      <c r="D20" s="76">
        <v>2420015</v>
      </c>
      <c r="E20" s="61" t="s">
        <v>87</v>
      </c>
      <c r="F20" s="46" t="s">
        <v>56</v>
      </c>
      <c r="G20" s="78" t="s">
        <v>61</v>
      </c>
      <c r="H20" s="46" t="s">
        <v>30</v>
      </c>
      <c r="I20" s="62">
        <v>1</v>
      </c>
      <c r="J20" s="49">
        <f t="shared" si="0"/>
        <v>960000</v>
      </c>
      <c r="K20" s="50">
        <f t="shared" si="1"/>
        <v>1</v>
      </c>
      <c r="L20" s="51">
        <f t="shared" si="84"/>
        <v>960000</v>
      </c>
      <c r="M20" s="63">
        <v>0</v>
      </c>
      <c r="N20" s="53">
        <f t="shared" si="2"/>
        <v>0</v>
      </c>
      <c r="O20" s="54">
        <f t="shared" si="3"/>
        <v>0</v>
      </c>
      <c r="P20" s="55">
        <f t="shared" si="3"/>
        <v>0</v>
      </c>
      <c r="Q20" s="62">
        <v>0</v>
      </c>
      <c r="R20" s="49">
        <f t="shared" si="85"/>
        <v>0</v>
      </c>
      <c r="S20" s="62">
        <v>0</v>
      </c>
      <c r="T20" s="49">
        <f t="shared" si="4"/>
        <v>0</v>
      </c>
      <c r="U20" s="50">
        <f t="shared" si="5"/>
        <v>0</v>
      </c>
      <c r="V20" s="51">
        <f t="shared" si="86"/>
        <v>0</v>
      </c>
      <c r="W20" s="63">
        <v>0</v>
      </c>
      <c r="X20" s="53">
        <f t="shared" si="6"/>
        <v>0</v>
      </c>
      <c r="Y20" s="63">
        <v>0</v>
      </c>
      <c r="Z20" s="53">
        <f t="shared" si="7"/>
        <v>0</v>
      </c>
      <c r="AA20" s="54">
        <f t="shared" si="8"/>
        <v>0</v>
      </c>
      <c r="AB20" s="55">
        <f t="shared" si="8"/>
        <v>0</v>
      </c>
      <c r="AC20" s="62">
        <v>0</v>
      </c>
      <c r="AD20" s="49">
        <f t="shared" si="102"/>
        <v>0</v>
      </c>
      <c r="AE20" s="62">
        <v>0</v>
      </c>
      <c r="AF20" s="49">
        <f t="shared" si="103"/>
        <v>0</v>
      </c>
      <c r="AG20" s="50">
        <f t="shared" si="104"/>
        <v>0</v>
      </c>
      <c r="AH20" s="51">
        <f t="shared" si="105"/>
        <v>0</v>
      </c>
      <c r="AI20" s="63">
        <v>0</v>
      </c>
      <c r="AJ20" s="53">
        <f t="shared" si="87"/>
        <v>0</v>
      </c>
      <c r="AK20" s="63">
        <v>0</v>
      </c>
      <c r="AL20" s="53">
        <f t="shared" si="12"/>
        <v>0</v>
      </c>
      <c r="AM20" s="54">
        <f t="shared" si="88"/>
        <v>0</v>
      </c>
      <c r="AN20" s="55">
        <f t="shared" si="13"/>
        <v>0</v>
      </c>
      <c r="AO20" s="62">
        <v>0</v>
      </c>
      <c r="AP20" s="49">
        <f t="shared" si="14"/>
        <v>0</v>
      </c>
      <c r="AQ20" s="62">
        <v>0</v>
      </c>
      <c r="AR20" s="49">
        <f t="shared" si="15"/>
        <v>0</v>
      </c>
      <c r="AS20" s="50">
        <f t="shared" si="16"/>
        <v>0</v>
      </c>
      <c r="AT20" s="51">
        <f t="shared" si="16"/>
        <v>0</v>
      </c>
      <c r="AU20" s="63">
        <v>0</v>
      </c>
      <c r="AV20" s="53">
        <f t="shared" si="89"/>
        <v>0</v>
      </c>
      <c r="AW20" s="63">
        <v>0</v>
      </c>
      <c r="AX20" s="53">
        <f t="shared" si="17"/>
        <v>0</v>
      </c>
      <c r="AY20" s="54">
        <f t="shared" si="18"/>
        <v>0</v>
      </c>
      <c r="AZ20" s="55">
        <f t="shared" si="18"/>
        <v>0</v>
      </c>
      <c r="BA20" s="62">
        <v>0</v>
      </c>
      <c r="BB20" s="49">
        <f t="shared" si="90"/>
        <v>0</v>
      </c>
      <c r="BC20" s="48">
        <f t="shared" si="19"/>
        <v>0</v>
      </c>
      <c r="BD20" s="49">
        <f t="shared" si="19"/>
        <v>0</v>
      </c>
      <c r="BE20" s="56">
        <f t="shared" si="91"/>
        <v>960000</v>
      </c>
      <c r="BF20" s="57"/>
      <c r="BG20" s="64"/>
    </row>
    <row r="21" spans="1:59" s="65" customFormat="1" ht="36">
      <c r="A21" s="59" t="s">
        <v>82</v>
      </c>
      <c r="B21" s="60" t="s">
        <v>83</v>
      </c>
      <c r="C21" s="44">
        <v>420460</v>
      </c>
      <c r="D21" s="76">
        <v>2594277</v>
      </c>
      <c r="E21" s="61" t="s">
        <v>84</v>
      </c>
      <c r="F21" s="46" t="s">
        <v>56</v>
      </c>
      <c r="G21" s="46" t="s">
        <v>51</v>
      </c>
      <c r="H21" s="46" t="s">
        <v>30</v>
      </c>
      <c r="I21" s="62">
        <v>1</v>
      </c>
      <c r="J21" s="49">
        <f t="shared" si="0"/>
        <v>960000</v>
      </c>
      <c r="K21" s="50">
        <f t="shared" si="1"/>
        <v>1</v>
      </c>
      <c r="L21" s="51">
        <f t="shared" si="84"/>
        <v>960000</v>
      </c>
      <c r="M21" s="63">
        <v>1</v>
      </c>
      <c r="N21" s="53">
        <f t="shared" si="2"/>
        <v>720000</v>
      </c>
      <c r="O21" s="54">
        <f t="shared" si="3"/>
        <v>1</v>
      </c>
      <c r="P21" s="55">
        <f t="shared" si="3"/>
        <v>720000</v>
      </c>
      <c r="Q21" s="62">
        <v>12</v>
      </c>
      <c r="R21" s="49">
        <f t="shared" si="85"/>
        <v>1787040</v>
      </c>
      <c r="S21" s="62">
        <v>0</v>
      </c>
      <c r="T21" s="49">
        <f t="shared" si="4"/>
        <v>0</v>
      </c>
      <c r="U21" s="50">
        <f t="shared" si="5"/>
        <v>12</v>
      </c>
      <c r="V21" s="51">
        <f t="shared" si="86"/>
        <v>1787040</v>
      </c>
      <c r="W21" s="63">
        <v>0</v>
      </c>
      <c r="X21" s="53">
        <f t="shared" si="6"/>
        <v>0</v>
      </c>
      <c r="Y21" s="63">
        <v>0</v>
      </c>
      <c r="Z21" s="53">
        <f t="shared" si="7"/>
        <v>0</v>
      </c>
      <c r="AA21" s="54">
        <f t="shared" si="8"/>
        <v>0</v>
      </c>
      <c r="AB21" s="55">
        <f t="shared" si="8"/>
        <v>0</v>
      </c>
      <c r="AC21" s="62">
        <v>0</v>
      </c>
      <c r="AD21" s="49">
        <f t="shared" si="9"/>
        <v>0</v>
      </c>
      <c r="AE21" s="62">
        <v>0</v>
      </c>
      <c r="AF21" s="49">
        <f t="shared" si="10"/>
        <v>0</v>
      </c>
      <c r="AG21" s="50">
        <f t="shared" si="11"/>
        <v>0</v>
      </c>
      <c r="AH21" s="51">
        <f t="shared" si="11"/>
        <v>0</v>
      </c>
      <c r="AI21" s="63">
        <v>1</v>
      </c>
      <c r="AJ21" s="53">
        <f t="shared" si="87"/>
        <v>262800</v>
      </c>
      <c r="AK21" s="63">
        <v>7</v>
      </c>
      <c r="AL21" s="53">
        <f t="shared" si="12"/>
        <v>738783.36</v>
      </c>
      <c r="AM21" s="54">
        <f t="shared" si="88"/>
        <v>8</v>
      </c>
      <c r="AN21" s="55">
        <f t="shared" si="13"/>
        <v>1001583.36</v>
      </c>
      <c r="AO21" s="62">
        <v>0</v>
      </c>
      <c r="AP21" s="49">
        <f t="shared" si="14"/>
        <v>0</v>
      </c>
      <c r="AQ21" s="62">
        <v>0</v>
      </c>
      <c r="AR21" s="49">
        <f t="shared" si="15"/>
        <v>0</v>
      </c>
      <c r="AS21" s="50">
        <f t="shared" si="16"/>
        <v>0</v>
      </c>
      <c r="AT21" s="51">
        <f t="shared" si="16"/>
        <v>0</v>
      </c>
      <c r="AU21" s="63">
        <v>8</v>
      </c>
      <c r="AV21" s="53">
        <f t="shared" si="89"/>
        <v>735840</v>
      </c>
      <c r="AW21" s="63">
        <v>0</v>
      </c>
      <c r="AX21" s="53">
        <f t="shared" si="17"/>
        <v>0</v>
      </c>
      <c r="AY21" s="54">
        <f t="shared" si="18"/>
        <v>8</v>
      </c>
      <c r="AZ21" s="55">
        <f t="shared" si="18"/>
        <v>735840</v>
      </c>
      <c r="BA21" s="62">
        <v>4</v>
      </c>
      <c r="BB21" s="49">
        <f t="shared" si="90"/>
        <v>197100</v>
      </c>
      <c r="BC21" s="48">
        <f t="shared" si="19"/>
        <v>4</v>
      </c>
      <c r="BD21" s="49">
        <f t="shared" si="19"/>
        <v>197100</v>
      </c>
      <c r="BE21" s="56">
        <f t="shared" si="91"/>
        <v>5401563.3600000003</v>
      </c>
      <c r="BF21" s="57"/>
      <c r="BG21" s="64"/>
    </row>
    <row r="22" spans="1:59" s="69" customFormat="1">
      <c r="A22" s="89" t="s">
        <v>34</v>
      </c>
      <c r="B22" s="90"/>
      <c r="C22" s="90"/>
      <c r="D22" s="90"/>
      <c r="E22" s="90"/>
      <c r="F22" s="90"/>
      <c r="G22" s="90"/>
      <c r="H22" s="91"/>
      <c r="I22" s="66">
        <f t="shared" ref="I22:AL22" si="106">SUM(I4:I21)</f>
        <v>14</v>
      </c>
      <c r="J22" s="67">
        <f t="shared" si="106"/>
        <v>13440000</v>
      </c>
      <c r="K22" s="66">
        <f t="shared" si="106"/>
        <v>14</v>
      </c>
      <c r="L22" s="68">
        <f t="shared" si="106"/>
        <v>13440000</v>
      </c>
      <c r="M22" s="66">
        <f t="shared" si="106"/>
        <v>14</v>
      </c>
      <c r="N22" s="67">
        <f t="shared" si="106"/>
        <v>10080000</v>
      </c>
      <c r="O22" s="66">
        <f t="shared" si="106"/>
        <v>14</v>
      </c>
      <c r="P22" s="68">
        <f t="shared" si="106"/>
        <v>10080000</v>
      </c>
      <c r="Q22" s="66">
        <f t="shared" si="106"/>
        <v>15</v>
      </c>
      <c r="R22" s="68">
        <f t="shared" si="106"/>
        <v>2233800</v>
      </c>
      <c r="S22" s="66">
        <f t="shared" si="106"/>
        <v>104</v>
      </c>
      <c r="T22" s="67">
        <f t="shared" si="106"/>
        <v>7098520</v>
      </c>
      <c r="U22" s="66">
        <f t="shared" si="106"/>
        <v>119</v>
      </c>
      <c r="V22" s="68">
        <f t="shared" si="106"/>
        <v>9332320</v>
      </c>
      <c r="W22" s="66">
        <f t="shared" si="106"/>
        <v>2</v>
      </c>
      <c r="X22" s="66">
        <f t="shared" si="106"/>
        <v>525600</v>
      </c>
      <c r="Y22" s="66">
        <f t="shared" si="106"/>
        <v>30</v>
      </c>
      <c r="Z22" s="66">
        <f t="shared" si="106"/>
        <v>3166214.4</v>
      </c>
      <c r="AA22" s="66">
        <f t="shared" si="106"/>
        <v>32</v>
      </c>
      <c r="AB22" s="66">
        <f t="shared" si="106"/>
        <v>3691814.3999999994</v>
      </c>
      <c r="AC22" s="66">
        <f t="shared" si="106"/>
        <v>0</v>
      </c>
      <c r="AD22" s="66">
        <f t="shared" si="106"/>
        <v>0</v>
      </c>
      <c r="AE22" s="66">
        <f t="shared" si="106"/>
        <v>0</v>
      </c>
      <c r="AF22" s="66">
        <f t="shared" si="106"/>
        <v>0</v>
      </c>
      <c r="AG22" s="66">
        <f t="shared" si="106"/>
        <v>0</v>
      </c>
      <c r="AH22" s="66">
        <f t="shared" si="106"/>
        <v>0</v>
      </c>
      <c r="AI22" s="66">
        <f t="shared" si="106"/>
        <v>18</v>
      </c>
      <c r="AJ22" s="66">
        <f t="shared" si="106"/>
        <v>4730400</v>
      </c>
      <c r="AK22" s="66">
        <f t="shared" si="106"/>
        <v>65</v>
      </c>
      <c r="AL22" s="66">
        <f t="shared" si="106"/>
        <v>6860131.2000000002</v>
      </c>
      <c r="AM22" s="66">
        <f>AI22+AK22</f>
        <v>83</v>
      </c>
      <c r="AN22" s="66">
        <f t="shared" ref="AN22:BE22" si="107">SUM(AN4:AN21)</f>
        <v>11590531.199999999</v>
      </c>
      <c r="AO22" s="66">
        <f t="shared" si="107"/>
        <v>0</v>
      </c>
      <c r="AP22" s="66">
        <f t="shared" si="107"/>
        <v>0</v>
      </c>
      <c r="AQ22" s="66">
        <f t="shared" si="107"/>
        <v>7</v>
      </c>
      <c r="AR22" s="66">
        <f t="shared" si="107"/>
        <v>670005.31500000006</v>
      </c>
      <c r="AS22" s="66">
        <f t="shared" si="107"/>
        <v>7</v>
      </c>
      <c r="AT22" s="66">
        <f t="shared" si="107"/>
        <v>670005.31500000006</v>
      </c>
      <c r="AU22" s="66">
        <f t="shared" si="107"/>
        <v>65</v>
      </c>
      <c r="AV22" s="66">
        <f t="shared" si="107"/>
        <v>5978700</v>
      </c>
      <c r="AW22" s="66">
        <f t="shared" si="107"/>
        <v>25</v>
      </c>
      <c r="AX22" s="66">
        <f t="shared" si="107"/>
        <v>2299500</v>
      </c>
      <c r="AY22" s="66">
        <f t="shared" si="107"/>
        <v>90</v>
      </c>
      <c r="AZ22" s="66">
        <f t="shared" si="107"/>
        <v>8278200</v>
      </c>
      <c r="BA22" s="66">
        <f t="shared" si="107"/>
        <v>46</v>
      </c>
      <c r="BB22" s="66">
        <f t="shared" si="107"/>
        <v>2266650</v>
      </c>
      <c r="BC22" s="66">
        <f t="shared" si="107"/>
        <v>46</v>
      </c>
      <c r="BD22" s="66">
        <f t="shared" si="107"/>
        <v>2266650</v>
      </c>
      <c r="BE22" s="66">
        <f t="shared" si="107"/>
        <v>59349520.914999999</v>
      </c>
    </row>
    <row r="23" spans="1:59">
      <c r="BE23" s="71"/>
    </row>
    <row r="24" spans="1:59">
      <c r="BE24" s="58"/>
      <c r="BF24" s="58"/>
    </row>
    <row r="25" spans="1:59">
      <c r="BA25" s="36"/>
      <c r="BC25" s="36"/>
    </row>
    <row r="26" spans="1:59">
      <c r="AX26" s="71"/>
      <c r="BA26" s="36"/>
      <c r="BC26" s="36"/>
    </row>
    <row r="27" spans="1:59">
      <c r="AX27" s="71"/>
      <c r="AZ27" s="71"/>
      <c r="BA27" s="36"/>
      <c r="BC27" s="36"/>
    </row>
    <row r="28" spans="1:59">
      <c r="BB28" s="71"/>
      <c r="BD28" s="71"/>
    </row>
    <row r="29" spans="1:59">
      <c r="BB29" s="71"/>
      <c r="BD29" s="71"/>
    </row>
    <row r="30" spans="1:59">
      <c r="I30" s="72"/>
      <c r="M30" s="72"/>
      <c r="S30" s="72"/>
      <c r="BB30" s="71"/>
      <c r="BD30" s="71"/>
    </row>
    <row r="31" spans="1:59">
      <c r="BB31" s="71"/>
      <c r="BD31" s="71"/>
    </row>
    <row r="32" spans="1:59">
      <c r="J32" s="58"/>
      <c r="N32" s="58"/>
      <c r="T32" s="58"/>
      <c r="BB32" s="71"/>
      <c r="BD32" s="71"/>
    </row>
    <row r="33" spans="9:59">
      <c r="J33" s="58"/>
      <c r="N33" s="58"/>
      <c r="T33" s="58"/>
      <c r="BB33" s="71"/>
      <c r="BD33" s="71"/>
      <c r="BE33" s="71"/>
      <c r="BF33" s="58"/>
      <c r="BG33" s="58"/>
    </row>
    <row r="34" spans="9:59">
      <c r="J34" s="58"/>
      <c r="N34" s="58"/>
      <c r="T34" s="58"/>
    </row>
    <row r="35" spans="9:59">
      <c r="J35" s="58"/>
      <c r="N35" s="58"/>
      <c r="T35" s="58"/>
      <c r="BE35" s="58"/>
    </row>
    <row r="36" spans="9:59">
      <c r="J36" s="58"/>
      <c r="N36" s="58"/>
      <c r="T36" s="58"/>
    </row>
    <row r="37" spans="9:59">
      <c r="J37" s="58"/>
      <c r="N37" s="58"/>
      <c r="T37" s="58"/>
      <c r="BE37" s="58"/>
    </row>
    <row r="38" spans="9:59">
      <c r="J38" s="58"/>
      <c r="N38" s="58"/>
      <c r="T38" s="58"/>
    </row>
    <row r="39" spans="9:59">
      <c r="J39" s="58"/>
      <c r="N39" s="58"/>
      <c r="T39" s="58"/>
    </row>
    <row r="40" spans="9:59">
      <c r="J40" s="58"/>
      <c r="N40" s="58"/>
      <c r="T40" s="58"/>
    </row>
    <row r="41" spans="9:59">
      <c r="J41" s="58"/>
      <c r="N41" s="58"/>
      <c r="T41" s="58"/>
    </row>
    <row r="42" spans="9:59">
      <c r="J42" s="58"/>
      <c r="N42" s="58"/>
      <c r="T42" s="58"/>
    </row>
    <row r="43" spans="9:59">
      <c r="J43" s="58"/>
      <c r="N43" s="58"/>
      <c r="T43" s="58"/>
    </row>
    <row r="44" spans="9:59">
      <c r="J44" s="58"/>
      <c r="N44" s="58"/>
      <c r="T44" s="58"/>
    </row>
    <row r="45" spans="9:59">
      <c r="J45" s="58"/>
      <c r="N45" s="58"/>
      <c r="T45" s="58"/>
    </row>
    <row r="46" spans="9:59">
      <c r="I46" s="36"/>
      <c r="J46" s="58"/>
      <c r="N46" s="58"/>
      <c r="T46" s="58"/>
      <c r="W46" s="36"/>
      <c r="Y46" s="36"/>
      <c r="AA46" s="36"/>
      <c r="AC46" s="36"/>
      <c r="AE46" s="36"/>
      <c r="AG46" s="36"/>
      <c r="AI46" s="36"/>
      <c r="AK46" s="36"/>
      <c r="AM46" s="36"/>
      <c r="AO46" s="36"/>
      <c r="AQ46" s="36"/>
      <c r="AS46" s="36"/>
      <c r="AU46" s="36"/>
      <c r="AW46" s="36"/>
      <c r="AY46" s="36"/>
      <c r="BA46" s="36"/>
      <c r="BC46" s="36"/>
    </row>
    <row r="47" spans="9:59">
      <c r="I47" s="36"/>
      <c r="J47" s="58"/>
      <c r="N47" s="58"/>
      <c r="T47" s="58"/>
      <c r="W47" s="36"/>
      <c r="Y47" s="36"/>
      <c r="AA47" s="36"/>
      <c r="AC47" s="36"/>
      <c r="AE47" s="36"/>
      <c r="AG47" s="36"/>
      <c r="AI47" s="36"/>
      <c r="AK47" s="36"/>
      <c r="AM47" s="36"/>
      <c r="AO47" s="36"/>
      <c r="AQ47" s="36"/>
      <c r="AS47" s="36"/>
      <c r="AU47" s="36"/>
      <c r="AW47" s="36"/>
      <c r="AY47" s="36"/>
      <c r="BA47" s="36"/>
      <c r="BC47" s="36"/>
    </row>
    <row r="48" spans="9:59">
      <c r="I48" s="36"/>
      <c r="J48" s="58"/>
      <c r="N48" s="58"/>
      <c r="T48" s="58"/>
      <c r="W48" s="36"/>
      <c r="Y48" s="36"/>
      <c r="AA48" s="36"/>
      <c r="AC48" s="36"/>
      <c r="AE48" s="36"/>
      <c r="AG48" s="36"/>
      <c r="AI48" s="36"/>
      <c r="AK48" s="36"/>
      <c r="AM48" s="36"/>
      <c r="AO48" s="36"/>
      <c r="AQ48" s="36"/>
      <c r="AS48" s="36"/>
      <c r="AU48" s="36"/>
      <c r="AW48" s="36"/>
      <c r="AY48" s="36"/>
      <c r="BA48" s="36"/>
      <c r="BC48" s="36"/>
    </row>
    <row r="49" spans="9:55">
      <c r="I49" s="36"/>
      <c r="J49" s="58"/>
      <c r="N49" s="58"/>
      <c r="T49" s="58"/>
      <c r="W49" s="36"/>
      <c r="Y49" s="36"/>
      <c r="AA49" s="36"/>
      <c r="AC49" s="36"/>
      <c r="AE49" s="36"/>
      <c r="AG49" s="36"/>
      <c r="AI49" s="36"/>
      <c r="AK49" s="36"/>
      <c r="AM49" s="36"/>
      <c r="AO49" s="36"/>
      <c r="AQ49" s="36"/>
      <c r="AS49" s="36"/>
      <c r="AU49" s="36"/>
      <c r="AW49" s="36"/>
      <c r="AY49" s="36"/>
      <c r="BA49" s="36"/>
      <c r="BC49" s="36"/>
    </row>
    <row r="50" spans="9:55">
      <c r="I50" s="36"/>
      <c r="J50" s="58"/>
      <c r="N50" s="58"/>
      <c r="T50" s="58"/>
      <c r="W50" s="36"/>
      <c r="Y50" s="36"/>
      <c r="AA50" s="36"/>
      <c r="AC50" s="36"/>
      <c r="AE50" s="36"/>
      <c r="AG50" s="36"/>
      <c r="AI50" s="36"/>
      <c r="AK50" s="36"/>
      <c r="AM50" s="36"/>
      <c r="AO50" s="36"/>
      <c r="AQ50" s="36"/>
      <c r="AS50" s="36"/>
      <c r="AU50" s="36"/>
      <c r="AW50" s="36"/>
      <c r="AY50" s="36"/>
      <c r="BA50" s="36"/>
      <c r="BC50" s="36"/>
    </row>
    <row r="51" spans="9:55">
      <c r="I51" s="36"/>
      <c r="J51" s="58"/>
      <c r="K51" s="71"/>
      <c r="N51" s="58"/>
      <c r="O51" s="71"/>
      <c r="T51" s="58"/>
      <c r="U51" s="71"/>
      <c r="W51" s="36"/>
      <c r="Y51" s="36"/>
      <c r="AA51" s="36"/>
      <c r="AC51" s="36"/>
      <c r="AE51" s="36"/>
      <c r="AG51" s="36"/>
      <c r="AI51" s="36"/>
      <c r="AK51" s="36"/>
      <c r="AM51" s="36"/>
      <c r="AO51" s="36"/>
      <c r="AQ51" s="36"/>
      <c r="AS51" s="36"/>
      <c r="AU51" s="36"/>
      <c r="AW51" s="36"/>
      <c r="AY51" s="36"/>
      <c r="BA51" s="36"/>
      <c r="BC51" s="36"/>
    </row>
  </sheetData>
  <sheetProtection insertRows="0" deleteRows="0" sort="0"/>
  <protectedRanges>
    <protectedRange sqref="BA4:BA21" name="canguru"/>
    <protectedRange sqref="AW4:AW21" name="UCIneo_qualifica"/>
    <protectedRange sqref="AK4:AK21" name="UTIneoIII_qualifica"/>
    <protectedRange sqref="AI4:AI21" name="UTIneoII_novo"/>
    <protectedRange sqref="Y4:Y21" name="UTIadII_qualifica"/>
    <protectedRange sqref="W4:W21" name="UTIadII_novo"/>
    <protectedRange sqref="M4:M21 I4:I21" name="CPN"/>
    <protectedRange sqref="Q4:Q21" name="leitoGAR_amplia"/>
    <protectedRange sqref="S4:S21" name="leitoGAR_qualifica"/>
    <protectedRange sqref="AC4:AC21" name="UTIadIII_novo"/>
    <protectedRange sqref="AE4:AE21" name="UTIadIII_qualifica"/>
    <protectedRange sqref="AU4:AU21" name="UCI_novo"/>
    <protectedRange sqref="AQ4:AQ21" name="UCI_qualifica"/>
    <protectedRange sqref="AO4:AO21" name="UTIneoIII_novo"/>
    <protectedRange sqref="D4:H4 D9:H9" name="Intervalo1_1"/>
    <protectedRange sqref="B4:C4 B9:C9 C5:C8" name="informações_1_1"/>
    <protectedRange sqref="C18:H21 C10:H14 D15:H17 A10:B21" name="Intervalo1_4"/>
    <protectedRange sqref="A5:B8" name="Intervalo1"/>
    <protectedRange sqref="D5:H8" name="Intervalo1_2"/>
  </protectedRanges>
  <mergeCells count="43">
    <mergeCell ref="BE1:BE3"/>
    <mergeCell ref="A2:A3"/>
    <mergeCell ref="B2:B3"/>
    <mergeCell ref="D2:D3"/>
    <mergeCell ref="E2:E3"/>
    <mergeCell ref="F2:F3"/>
    <mergeCell ref="A1:H1"/>
    <mergeCell ref="I1:L1"/>
    <mergeCell ref="M1:P1"/>
    <mergeCell ref="Q1:V1"/>
    <mergeCell ref="W1:AB1"/>
    <mergeCell ref="AC1:AH1"/>
    <mergeCell ref="O2:P2"/>
    <mergeCell ref="AI1:AN1"/>
    <mergeCell ref="AO1:AT1"/>
    <mergeCell ref="AU1:AZ1"/>
    <mergeCell ref="BA1:BD1"/>
    <mergeCell ref="G2:G3"/>
    <mergeCell ref="H2:H3"/>
    <mergeCell ref="I2:J2"/>
    <mergeCell ref="K2:L2"/>
    <mergeCell ref="M2:N2"/>
    <mergeCell ref="S2:T2"/>
    <mergeCell ref="U2:V2"/>
    <mergeCell ref="W2:X2"/>
    <mergeCell ref="Y2:Z2"/>
    <mergeCell ref="AA2:AB2"/>
    <mergeCell ref="BA2:BB2"/>
    <mergeCell ref="BC2:BD2"/>
    <mergeCell ref="AW2:AX2"/>
    <mergeCell ref="AY2:AZ2"/>
    <mergeCell ref="A22:H22"/>
    <mergeCell ref="AO2:AP2"/>
    <mergeCell ref="AQ2:AR2"/>
    <mergeCell ref="AS2:AT2"/>
    <mergeCell ref="AU2:AV2"/>
    <mergeCell ref="AC2:AD2"/>
    <mergeCell ref="AE2:AF2"/>
    <mergeCell ref="AG2:AH2"/>
    <mergeCell ref="AI2:AJ2"/>
    <mergeCell ref="AK2:AL2"/>
    <mergeCell ref="AM2:AN2"/>
    <mergeCell ref="Q2:R2"/>
  </mergeCells>
  <hyperlinks>
    <hyperlink ref="E9" r:id="rId1" display="http://cnes.datasus.gov.br/Exibe_Ficha_Estabelecimento.asp?VCo_Unidade=4204202537788&amp;VListar=1&amp;VEstado=42&amp;VMun="/>
    <hyperlink ref="E10" r:id="rId2" display="http://cnes.datasus.gov.br/Exibe_Ficha_Estabelecimento.asp?VCo_Unidade=4202902522411&amp;VListar=1&amp;VEstado=42&amp;VMun="/>
    <hyperlink ref="E11" r:id="rId3" display="http://cnes.datasus.gov.br/Exibe_Ficha_Estabelecimento.asp?VCo_Unidade=4202402558254&amp;VListar=1&amp;VEstado=42&amp;VMun="/>
    <hyperlink ref="E12" r:id="rId4" display="http://cnes.datasus.gov.br/Exibe_Ficha_Estabelecimento.asp?VCo_Unidade=4214802568713&amp;VListar=1&amp;VEstado=42&amp;VMun="/>
    <hyperlink ref="E15" r:id="rId5" display="http://cnes.datasus.gov.br/Exibe_Ficha_Estabelecimento.asp?VCo_Unidade=4202402558254&amp;VListar=1&amp;VEstado=42&amp;VMun="/>
    <hyperlink ref="E16" r:id="rId6" display="http://cnes.datasus.gov.br/Exibe_Ficha_Estabelecimento.asp?VCo_Unidade=4202402558246&amp;VListar=1&amp;VEstado=42&amp;VMun="/>
    <hyperlink ref="E17" r:id="rId7" display="http://cnes.datasus.gov.br/Exibe_Ficha_Estabelecimento.asp?VCo_Unidade=4208202744937&amp;VListar=1&amp;VEstado=42&amp;VMun="/>
    <hyperlink ref="E5" r:id="rId8" display="http://cnes.datasus.gov.br/Exibe_Ficha_Estabelecimento.asp?VCo_Unidade=4202006854729&amp;VListar=1&amp;VEstado=42&amp;VMun="/>
  </hyperlinks>
  <pageMargins left="0.511811024" right="0.511811024" top="0.78740157499999996" bottom="0.78740157499999996" header="0.31496062000000002" footer="0.31496062000000002"/>
  <pageSetup paperSize="9" orientation="portrait" r:id="rId9"/>
  <legacyDrawing r:id="rId1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U47"/>
  <sheetViews>
    <sheetView topLeftCell="AK4" workbookViewId="0">
      <selection activeCell="AS4" sqref="AS4:AS17"/>
    </sheetView>
  </sheetViews>
  <sheetFormatPr defaultColWidth="21" defaultRowHeight="12"/>
  <cols>
    <col min="1" max="1" width="21.140625" style="36" customWidth="1"/>
    <col min="2" max="3" width="17.7109375" style="36" customWidth="1"/>
    <col min="4" max="4" width="11.5703125" style="36" customWidth="1"/>
    <col min="5" max="5" width="21" style="36"/>
    <col min="6" max="7" width="13.140625" style="36" customWidth="1"/>
    <col min="8" max="8" width="21" style="36"/>
    <col min="9" max="9" width="7.7109375" style="70" customWidth="1"/>
    <col min="10" max="10" width="21" style="36"/>
    <col min="11" max="11" width="6.42578125" style="70" customWidth="1"/>
    <col min="12" max="12" width="21" style="36"/>
    <col min="13" max="13" width="8.28515625" style="70" customWidth="1"/>
    <col min="14" max="14" width="21" style="36"/>
    <col min="15" max="15" width="9" style="70" customWidth="1"/>
    <col min="16" max="16" width="21" style="36"/>
    <col min="17" max="17" width="8.140625" style="70" customWidth="1"/>
    <col min="18" max="18" width="21" style="36"/>
    <col min="19" max="19" width="9.140625" style="70" customWidth="1"/>
    <col min="20" max="20" width="21" style="36"/>
    <col min="21" max="21" width="9.28515625" style="70" customWidth="1"/>
    <col min="22" max="22" width="21" style="36"/>
    <col min="23" max="23" width="9.5703125" style="70" customWidth="1"/>
    <col min="24" max="24" width="21" style="36"/>
    <col min="25" max="25" width="9" style="70" customWidth="1"/>
    <col min="26" max="26" width="21" style="36"/>
    <col min="27" max="27" width="8.5703125" style="70" customWidth="1"/>
    <col min="28" max="28" width="21" style="36"/>
    <col min="29" max="29" width="8" style="70" customWidth="1"/>
    <col min="30" max="30" width="21" style="36"/>
    <col min="31" max="31" width="8.140625" style="70" customWidth="1"/>
    <col min="32" max="32" width="21" style="36"/>
    <col min="33" max="33" width="9.28515625" style="70" customWidth="1"/>
    <col min="34" max="34" width="21" style="36"/>
    <col min="35" max="35" width="11.42578125" style="70" customWidth="1"/>
    <col min="36" max="36" width="21" style="36"/>
    <col min="37" max="37" width="7.7109375" style="70" customWidth="1"/>
    <col min="38" max="38" width="21" style="36"/>
    <col min="39" max="39" width="8.140625" style="70" customWidth="1"/>
    <col min="40" max="40" width="21" style="36"/>
    <col min="41" max="41" width="7.5703125" style="70" customWidth="1"/>
    <col min="42" max="42" width="21" style="36"/>
    <col min="43" max="43" width="7.7109375" style="70" customWidth="1"/>
    <col min="44" max="16384" width="21" style="36"/>
  </cols>
  <sheetData>
    <row r="1" spans="1:47" ht="15" customHeight="1">
      <c r="A1" s="101" t="s">
        <v>19</v>
      </c>
      <c r="B1" s="102"/>
      <c r="C1" s="102"/>
      <c r="D1" s="102"/>
      <c r="E1" s="102"/>
      <c r="F1" s="102"/>
      <c r="G1" s="102"/>
      <c r="H1" s="103"/>
      <c r="I1" s="94" t="s">
        <v>7</v>
      </c>
      <c r="J1" s="95"/>
      <c r="K1" s="95"/>
      <c r="L1" s="95"/>
      <c r="M1" s="95"/>
      <c r="N1" s="95"/>
      <c r="O1" s="104" t="s">
        <v>8</v>
      </c>
      <c r="P1" s="105"/>
      <c r="Q1" s="105"/>
      <c r="R1" s="105"/>
      <c r="S1" s="105"/>
      <c r="T1" s="105"/>
      <c r="U1" s="94" t="s">
        <v>9</v>
      </c>
      <c r="V1" s="95"/>
      <c r="W1" s="95"/>
      <c r="X1" s="95"/>
      <c r="Y1" s="95"/>
      <c r="Z1" s="95"/>
      <c r="AA1" s="104" t="s">
        <v>10</v>
      </c>
      <c r="AB1" s="105"/>
      <c r="AC1" s="105"/>
      <c r="AD1" s="105"/>
      <c r="AE1" s="105"/>
      <c r="AF1" s="105"/>
      <c r="AG1" s="94" t="s">
        <v>11</v>
      </c>
      <c r="AH1" s="95"/>
      <c r="AI1" s="95"/>
      <c r="AJ1" s="95"/>
      <c r="AK1" s="95"/>
      <c r="AL1" s="95"/>
      <c r="AM1" s="104" t="s">
        <v>12</v>
      </c>
      <c r="AN1" s="105"/>
      <c r="AO1" s="105"/>
      <c r="AP1" s="105"/>
      <c r="AQ1" s="105"/>
      <c r="AR1" s="105"/>
      <c r="AS1" s="98" t="s">
        <v>36</v>
      </c>
      <c r="AT1" s="34"/>
      <c r="AU1" s="35"/>
    </row>
    <row r="2" spans="1:47" ht="27" customHeight="1">
      <c r="A2" s="96" t="s">
        <v>0</v>
      </c>
      <c r="B2" s="99" t="s">
        <v>1</v>
      </c>
      <c r="C2" s="86" t="s">
        <v>49</v>
      </c>
      <c r="D2" s="99" t="s">
        <v>2</v>
      </c>
      <c r="E2" s="99" t="s">
        <v>3</v>
      </c>
      <c r="F2" s="96" t="s">
        <v>4</v>
      </c>
      <c r="G2" s="96" t="s">
        <v>5</v>
      </c>
      <c r="H2" s="96" t="s">
        <v>6</v>
      </c>
      <c r="I2" s="92" t="s">
        <v>38</v>
      </c>
      <c r="J2" s="92"/>
      <c r="K2" s="92" t="s">
        <v>39</v>
      </c>
      <c r="L2" s="92"/>
      <c r="M2" s="92" t="s">
        <v>34</v>
      </c>
      <c r="N2" s="92"/>
      <c r="O2" s="93" t="s">
        <v>38</v>
      </c>
      <c r="P2" s="93"/>
      <c r="Q2" s="93" t="s">
        <v>39</v>
      </c>
      <c r="R2" s="93"/>
      <c r="S2" s="93" t="s">
        <v>34</v>
      </c>
      <c r="T2" s="93"/>
      <c r="U2" s="92" t="s">
        <v>38</v>
      </c>
      <c r="V2" s="92"/>
      <c r="W2" s="92" t="s">
        <v>39</v>
      </c>
      <c r="X2" s="92"/>
      <c r="Y2" s="92" t="s">
        <v>34</v>
      </c>
      <c r="Z2" s="92"/>
      <c r="AA2" s="93" t="s">
        <v>38</v>
      </c>
      <c r="AB2" s="93"/>
      <c r="AC2" s="93" t="s">
        <v>39</v>
      </c>
      <c r="AD2" s="93"/>
      <c r="AE2" s="93" t="s">
        <v>34</v>
      </c>
      <c r="AF2" s="93"/>
      <c r="AG2" s="92" t="s">
        <v>38</v>
      </c>
      <c r="AH2" s="92"/>
      <c r="AI2" s="92" t="s">
        <v>39</v>
      </c>
      <c r="AJ2" s="92"/>
      <c r="AK2" s="92" t="s">
        <v>34</v>
      </c>
      <c r="AL2" s="92"/>
      <c r="AM2" s="93" t="s">
        <v>38</v>
      </c>
      <c r="AN2" s="93"/>
      <c r="AO2" s="93" t="s">
        <v>39</v>
      </c>
      <c r="AP2" s="93"/>
      <c r="AQ2" s="93" t="s">
        <v>34</v>
      </c>
      <c r="AR2" s="93"/>
      <c r="AS2" s="98"/>
      <c r="AT2" s="34"/>
      <c r="AU2" s="35"/>
    </row>
    <row r="3" spans="1:47" ht="24">
      <c r="A3" s="97"/>
      <c r="B3" s="100"/>
      <c r="C3" s="87"/>
      <c r="D3" s="100"/>
      <c r="E3" s="100"/>
      <c r="F3" s="97"/>
      <c r="G3" s="97"/>
      <c r="H3" s="97"/>
      <c r="I3" s="39" t="s">
        <v>40</v>
      </c>
      <c r="J3" s="84" t="s">
        <v>41</v>
      </c>
      <c r="K3" s="39" t="s">
        <v>40</v>
      </c>
      <c r="L3" s="84" t="s">
        <v>41</v>
      </c>
      <c r="M3" s="39" t="s">
        <v>40</v>
      </c>
      <c r="N3" s="84" t="s">
        <v>41</v>
      </c>
      <c r="O3" s="43" t="s">
        <v>40</v>
      </c>
      <c r="P3" s="85" t="s">
        <v>41</v>
      </c>
      <c r="Q3" s="42" t="s">
        <v>40</v>
      </c>
      <c r="R3" s="85" t="s">
        <v>41</v>
      </c>
      <c r="S3" s="42" t="s">
        <v>40</v>
      </c>
      <c r="T3" s="85" t="s">
        <v>41</v>
      </c>
      <c r="U3" s="39" t="s">
        <v>40</v>
      </c>
      <c r="V3" s="84" t="s">
        <v>41</v>
      </c>
      <c r="W3" s="39" t="s">
        <v>40</v>
      </c>
      <c r="X3" s="84" t="s">
        <v>41</v>
      </c>
      <c r="Y3" s="39" t="s">
        <v>40</v>
      </c>
      <c r="Z3" s="84" t="s">
        <v>41</v>
      </c>
      <c r="AA3" s="43" t="s">
        <v>40</v>
      </c>
      <c r="AB3" s="85" t="s">
        <v>41</v>
      </c>
      <c r="AC3" s="42" t="s">
        <v>40</v>
      </c>
      <c r="AD3" s="85" t="s">
        <v>41</v>
      </c>
      <c r="AE3" s="42" t="s">
        <v>40</v>
      </c>
      <c r="AF3" s="85" t="s">
        <v>41</v>
      </c>
      <c r="AG3" s="39" t="s">
        <v>40</v>
      </c>
      <c r="AH3" s="84" t="s">
        <v>41</v>
      </c>
      <c r="AI3" s="39" t="s">
        <v>40</v>
      </c>
      <c r="AJ3" s="84" t="s">
        <v>41</v>
      </c>
      <c r="AK3" s="39" t="s">
        <v>40</v>
      </c>
      <c r="AL3" s="84" t="s">
        <v>41</v>
      </c>
      <c r="AM3" s="43" t="s">
        <v>40</v>
      </c>
      <c r="AN3" s="85" t="s">
        <v>41</v>
      </c>
      <c r="AO3" s="42" t="s">
        <v>40</v>
      </c>
      <c r="AP3" s="85" t="s">
        <v>41</v>
      </c>
      <c r="AQ3" s="42" t="s">
        <v>40</v>
      </c>
      <c r="AR3" s="85" t="s">
        <v>41</v>
      </c>
      <c r="AS3" s="98"/>
      <c r="AT3" s="34"/>
      <c r="AU3" s="35"/>
    </row>
    <row r="4" spans="1:47" ht="36">
      <c r="A4" s="59" t="s">
        <v>58</v>
      </c>
      <c r="B4" s="61" t="s">
        <v>59</v>
      </c>
      <c r="C4" s="44">
        <v>421870</v>
      </c>
      <c r="D4" s="75">
        <v>2491710</v>
      </c>
      <c r="E4" s="45" t="s">
        <v>60</v>
      </c>
      <c r="F4" s="46" t="s">
        <v>56</v>
      </c>
      <c r="G4" s="46" t="s">
        <v>52</v>
      </c>
      <c r="H4" s="47" t="s">
        <v>30</v>
      </c>
      <c r="I4" s="48">
        <v>0</v>
      </c>
      <c r="J4" s="49">
        <f>I4*480*365*0.85</f>
        <v>0</v>
      </c>
      <c r="K4" s="48">
        <v>10</v>
      </c>
      <c r="L4" s="49">
        <f t="shared" ref="L4:L17" si="0">K4*(480-260)*365*0.85</f>
        <v>682550</v>
      </c>
      <c r="M4" s="50">
        <f t="shared" ref="M4:M17" si="1">I4+K4</f>
        <v>10</v>
      </c>
      <c r="N4" s="51">
        <f>L4+J4</f>
        <v>682550</v>
      </c>
      <c r="O4" s="52">
        <v>0</v>
      </c>
      <c r="P4" s="53">
        <f t="shared" ref="P4:P17" si="2">O4*800*365*0.9</f>
        <v>0</v>
      </c>
      <c r="Q4" s="52">
        <v>3</v>
      </c>
      <c r="R4" s="53">
        <f t="shared" ref="R4:R17" si="3">Q4*(800-478.72)*365*0.9</f>
        <v>316621.44</v>
      </c>
      <c r="S4" s="54">
        <f t="shared" ref="S4:T17" si="4">Q4+O4</f>
        <v>3</v>
      </c>
      <c r="T4" s="55">
        <f t="shared" si="4"/>
        <v>316621.44</v>
      </c>
      <c r="U4" s="48">
        <v>0</v>
      </c>
      <c r="V4" s="49">
        <f t="shared" ref="V4:V17" si="5">U4*800*365*0.9</f>
        <v>0</v>
      </c>
      <c r="W4" s="48">
        <v>0</v>
      </c>
      <c r="X4" s="49">
        <f t="shared" ref="X4:X17" si="6">W4*(800-508.63)*365*0.9</f>
        <v>0</v>
      </c>
      <c r="Y4" s="50">
        <f t="shared" ref="Y4:Z17" si="7">W4+U4</f>
        <v>0</v>
      </c>
      <c r="Z4" s="51">
        <f t="shared" si="7"/>
        <v>0</v>
      </c>
      <c r="AA4" s="52">
        <v>0</v>
      </c>
      <c r="AB4" s="53">
        <f>AA4*800*365*0.9</f>
        <v>0</v>
      </c>
      <c r="AC4" s="52">
        <v>0</v>
      </c>
      <c r="AD4" s="53">
        <f t="shared" ref="AD4:AD17" si="8">AC4*(800-478.72)*365*0.9</f>
        <v>0</v>
      </c>
      <c r="AE4" s="54">
        <f>AA4+AC4</f>
        <v>0</v>
      </c>
      <c r="AF4" s="55">
        <f t="shared" ref="AF4:AF17" si="9">AD4+AB4</f>
        <v>0</v>
      </c>
      <c r="AG4" s="48">
        <v>0</v>
      </c>
      <c r="AH4" s="49">
        <f t="shared" ref="AH4:AH17" si="10">AG4*800*365*0.9</f>
        <v>0</v>
      </c>
      <c r="AI4" s="48">
        <v>7</v>
      </c>
      <c r="AJ4" s="49">
        <f t="shared" ref="AJ4:AJ17" si="11">AI4*(800-508.63)*0.9*365</f>
        <v>670005.31500000006</v>
      </c>
      <c r="AK4" s="50">
        <f t="shared" ref="AK4:AL17" si="12">AI4+AG4</f>
        <v>7</v>
      </c>
      <c r="AL4" s="51">
        <f t="shared" si="12"/>
        <v>670005.31500000006</v>
      </c>
      <c r="AM4" s="52">
        <v>0</v>
      </c>
      <c r="AN4" s="53">
        <f>AM4*280*365*0.9</f>
        <v>0</v>
      </c>
      <c r="AO4" s="52">
        <v>0</v>
      </c>
      <c r="AP4" s="53">
        <f t="shared" ref="AP4:AP17" si="13">AO4*280*0.9*365</f>
        <v>0</v>
      </c>
      <c r="AQ4" s="54">
        <f t="shared" ref="AQ4:AR17" si="14">AO4+AM4</f>
        <v>0</v>
      </c>
      <c r="AR4" s="55">
        <f t="shared" si="14"/>
        <v>0</v>
      </c>
      <c r="AS4" s="56">
        <f>SUM(N4+T4+Z4+AF4+AL4+AR4)</f>
        <v>1669176.7549999999</v>
      </c>
      <c r="AT4" s="57"/>
      <c r="AU4" s="58"/>
    </row>
    <row r="5" spans="1:47" s="83" customFormat="1" ht="26.25" customHeight="1">
      <c r="A5" s="59" t="s">
        <v>98</v>
      </c>
      <c r="B5" s="60" t="s">
        <v>98</v>
      </c>
      <c r="C5" s="44">
        <v>421950</v>
      </c>
      <c r="D5" s="76">
        <f>[1]ANÁLISE_PARTO_NASCIMENTO_ATSM!C10</f>
        <v>2411393</v>
      </c>
      <c r="E5" s="61" t="str">
        <f>[1]ANÁLISE_PARTO_NASCIMENTO_ATSM!D10</f>
        <v>HOSPITAL REGIONAL SAO PAULO ASSEC</v>
      </c>
      <c r="F5" s="79" t="str">
        <f>[1]ANÁLISE_PARTO_NASCIMENTO_ATSM!E10</f>
        <v>PRIVADA</v>
      </c>
      <c r="G5" s="46" t="s">
        <v>52</v>
      </c>
      <c r="H5" s="79" t="str">
        <f>[1]ANÁLISE_PARTO_NASCIMENTO_ATSM!G10</f>
        <v>ENTIDADE BENEFICENTE SEM FINS LUCRATIVOS</v>
      </c>
      <c r="I5" s="48">
        <v>0</v>
      </c>
      <c r="J5" s="49">
        <f t="shared" ref="J5:J17" si="15">I5*480*365*0.85</f>
        <v>0</v>
      </c>
      <c r="K5" s="48">
        <v>0</v>
      </c>
      <c r="L5" s="49">
        <f t="shared" si="0"/>
        <v>0</v>
      </c>
      <c r="M5" s="50">
        <f t="shared" si="1"/>
        <v>0</v>
      </c>
      <c r="N5" s="51">
        <f t="shared" ref="N5:N17" si="16">L5+J5</f>
        <v>0</v>
      </c>
      <c r="O5" s="52">
        <v>0</v>
      </c>
      <c r="P5" s="53">
        <f t="shared" si="2"/>
        <v>0</v>
      </c>
      <c r="Q5" s="52">
        <v>2</v>
      </c>
      <c r="R5" s="53">
        <f t="shared" si="3"/>
        <v>211080.95999999999</v>
      </c>
      <c r="S5" s="54">
        <f t="shared" si="4"/>
        <v>2</v>
      </c>
      <c r="T5" s="55">
        <f t="shared" si="4"/>
        <v>211080.95999999999</v>
      </c>
      <c r="U5" s="48">
        <v>0</v>
      </c>
      <c r="V5" s="49">
        <f t="shared" si="5"/>
        <v>0</v>
      </c>
      <c r="W5" s="48">
        <v>0</v>
      </c>
      <c r="X5" s="49">
        <f t="shared" si="6"/>
        <v>0</v>
      </c>
      <c r="Y5" s="50">
        <f t="shared" si="7"/>
        <v>0</v>
      </c>
      <c r="Z5" s="51">
        <f t="shared" si="7"/>
        <v>0</v>
      </c>
      <c r="AA5" s="52">
        <v>0</v>
      </c>
      <c r="AB5" s="53">
        <f t="shared" ref="AB5:AB17" si="17">AA5*800*365*0.9</f>
        <v>0</v>
      </c>
      <c r="AC5" s="52">
        <v>8</v>
      </c>
      <c r="AD5" s="53">
        <f t="shared" si="8"/>
        <v>844323.83999999997</v>
      </c>
      <c r="AE5" s="54">
        <f t="shared" ref="AE5:AE17" si="18">AA5+AC5</f>
        <v>8</v>
      </c>
      <c r="AF5" s="55">
        <f t="shared" si="9"/>
        <v>844323.83999999997</v>
      </c>
      <c r="AG5" s="48">
        <v>0</v>
      </c>
      <c r="AH5" s="49">
        <f t="shared" si="10"/>
        <v>0</v>
      </c>
      <c r="AI5" s="48">
        <v>0</v>
      </c>
      <c r="AJ5" s="49">
        <f t="shared" si="11"/>
        <v>0</v>
      </c>
      <c r="AK5" s="50">
        <f t="shared" si="12"/>
        <v>0</v>
      </c>
      <c r="AL5" s="51">
        <f t="shared" si="12"/>
        <v>0</v>
      </c>
      <c r="AM5" s="52">
        <v>0</v>
      </c>
      <c r="AN5" s="53">
        <f t="shared" ref="AN5:AN17" si="19">AM5*280*365*0.9</f>
        <v>0</v>
      </c>
      <c r="AO5" s="52">
        <v>0</v>
      </c>
      <c r="AP5" s="53">
        <f t="shared" si="13"/>
        <v>0</v>
      </c>
      <c r="AQ5" s="54">
        <f t="shared" si="14"/>
        <v>0</v>
      </c>
      <c r="AR5" s="55">
        <f t="shared" si="14"/>
        <v>0</v>
      </c>
      <c r="AS5" s="56">
        <f t="shared" ref="AS5:AS18" si="20">SUM(N5+T5+Z5+AF5+AL5+AR5)</f>
        <v>1055404.8</v>
      </c>
      <c r="AT5" s="81"/>
      <c r="AU5" s="82"/>
    </row>
    <row r="6" spans="1:47" ht="36">
      <c r="A6" s="59" t="s">
        <v>99</v>
      </c>
      <c r="B6" s="60" t="s">
        <v>100</v>
      </c>
      <c r="C6" s="44">
        <v>421720</v>
      </c>
      <c r="D6" s="76">
        <v>6683134</v>
      </c>
      <c r="E6" s="61" t="s">
        <v>101</v>
      </c>
      <c r="F6" s="46" t="s">
        <v>56</v>
      </c>
      <c r="G6" s="79" t="s">
        <v>52</v>
      </c>
      <c r="H6" s="46" t="s">
        <v>30</v>
      </c>
      <c r="I6" s="48">
        <v>0</v>
      </c>
      <c r="J6" s="49">
        <f t="shared" si="15"/>
        <v>0</v>
      </c>
      <c r="K6" s="48">
        <v>0</v>
      </c>
      <c r="L6" s="49">
        <f t="shared" si="0"/>
        <v>0</v>
      </c>
      <c r="M6" s="50">
        <f t="shared" si="1"/>
        <v>0</v>
      </c>
      <c r="N6" s="51">
        <f t="shared" si="16"/>
        <v>0</v>
      </c>
      <c r="O6" s="52">
        <v>0</v>
      </c>
      <c r="P6" s="53">
        <f t="shared" si="2"/>
        <v>0</v>
      </c>
      <c r="Q6" s="52">
        <v>2</v>
      </c>
      <c r="R6" s="53">
        <f t="shared" si="3"/>
        <v>211080.95999999999</v>
      </c>
      <c r="S6" s="54">
        <f t="shared" si="4"/>
        <v>2</v>
      </c>
      <c r="T6" s="55">
        <f t="shared" si="4"/>
        <v>211080.95999999999</v>
      </c>
      <c r="U6" s="48">
        <v>0</v>
      </c>
      <c r="V6" s="49">
        <f t="shared" si="5"/>
        <v>0</v>
      </c>
      <c r="W6" s="48">
        <v>0</v>
      </c>
      <c r="X6" s="49">
        <f t="shared" si="6"/>
        <v>0</v>
      </c>
      <c r="Y6" s="50">
        <f t="shared" si="7"/>
        <v>0</v>
      </c>
      <c r="Z6" s="51">
        <f t="shared" si="7"/>
        <v>0</v>
      </c>
      <c r="AA6" s="52">
        <v>0</v>
      </c>
      <c r="AB6" s="53">
        <f t="shared" si="17"/>
        <v>0</v>
      </c>
      <c r="AC6" s="52">
        <v>0</v>
      </c>
      <c r="AD6" s="53">
        <f t="shared" si="8"/>
        <v>0</v>
      </c>
      <c r="AE6" s="54">
        <f t="shared" si="18"/>
        <v>0</v>
      </c>
      <c r="AF6" s="55">
        <f t="shared" si="9"/>
        <v>0</v>
      </c>
      <c r="AG6" s="48">
        <v>0</v>
      </c>
      <c r="AH6" s="49">
        <f t="shared" si="10"/>
        <v>0</v>
      </c>
      <c r="AI6" s="48">
        <v>0</v>
      </c>
      <c r="AJ6" s="49">
        <f t="shared" si="11"/>
        <v>0</v>
      </c>
      <c r="AK6" s="50">
        <f t="shared" si="12"/>
        <v>0</v>
      </c>
      <c r="AL6" s="51">
        <f t="shared" si="12"/>
        <v>0</v>
      </c>
      <c r="AM6" s="52">
        <v>0</v>
      </c>
      <c r="AN6" s="53">
        <f t="shared" si="19"/>
        <v>0</v>
      </c>
      <c r="AO6" s="52">
        <v>0</v>
      </c>
      <c r="AP6" s="53">
        <f t="shared" si="13"/>
        <v>0</v>
      </c>
      <c r="AQ6" s="54">
        <f t="shared" si="14"/>
        <v>0</v>
      </c>
      <c r="AR6" s="55">
        <f t="shared" si="14"/>
        <v>0</v>
      </c>
      <c r="AS6" s="56">
        <f t="shared" si="20"/>
        <v>211080.95999999999</v>
      </c>
      <c r="AT6" s="57"/>
      <c r="AU6" s="58"/>
    </row>
    <row r="7" spans="1:47" ht="48">
      <c r="A7" s="59" t="s">
        <v>92</v>
      </c>
      <c r="B7" s="60" t="s">
        <v>94</v>
      </c>
      <c r="C7" s="44">
        <v>420820</v>
      </c>
      <c r="D7" s="76">
        <v>2522691</v>
      </c>
      <c r="E7" s="61" t="s">
        <v>96</v>
      </c>
      <c r="F7" s="46" t="s">
        <v>91</v>
      </c>
      <c r="G7" s="79" t="s">
        <v>97</v>
      </c>
      <c r="H7" s="46" t="s">
        <v>30</v>
      </c>
      <c r="I7" s="48">
        <v>0</v>
      </c>
      <c r="J7" s="49">
        <f t="shared" si="15"/>
        <v>0</v>
      </c>
      <c r="K7" s="48">
        <v>0</v>
      </c>
      <c r="L7" s="49">
        <f t="shared" si="0"/>
        <v>0</v>
      </c>
      <c r="M7" s="50">
        <f t="shared" si="1"/>
        <v>0</v>
      </c>
      <c r="N7" s="51">
        <f t="shared" si="16"/>
        <v>0</v>
      </c>
      <c r="O7" s="52">
        <v>0</v>
      </c>
      <c r="P7" s="53">
        <f t="shared" si="2"/>
        <v>0</v>
      </c>
      <c r="Q7" s="52">
        <v>3</v>
      </c>
      <c r="R7" s="53">
        <f t="shared" si="3"/>
        <v>316621.44</v>
      </c>
      <c r="S7" s="54">
        <f t="shared" si="4"/>
        <v>3</v>
      </c>
      <c r="T7" s="55">
        <f t="shared" si="4"/>
        <v>316621.44</v>
      </c>
      <c r="U7" s="48">
        <v>0</v>
      </c>
      <c r="V7" s="49">
        <f t="shared" si="5"/>
        <v>0</v>
      </c>
      <c r="W7" s="48">
        <v>0</v>
      </c>
      <c r="X7" s="49">
        <f t="shared" si="6"/>
        <v>0</v>
      </c>
      <c r="Y7" s="50">
        <f t="shared" si="7"/>
        <v>0</v>
      </c>
      <c r="Z7" s="51">
        <f t="shared" si="7"/>
        <v>0</v>
      </c>
      <c r="AA7" s="52">
        <v>0</v>
      </c>
      <c r="AB7" s="53">
        <f t="shared" si="17"/>
        <v>0</v>
      </c>
      <c r="AC7" s="52">
        <v>8</v>
      </c>
      <c r="AD7" s="53">
        <f t="shared" si="8"/>
        <v>844323.83999999997</v>
      </c>
      <c r="AE7" s="54">
        <f t="shared" si="18"/>
        <v>8</v>
      </c>
      <c r="AF7" s="55">
        <f t="shared" si="9"/>
        <v>844323.83999999997</v>
      </c>
      <c r="AG7" s="48">
        <v>0</v>
      </c>
      <c r="AH7" s="49">
        <f t="shared" si="10"/>
        <v>0</v>
      </c>
      <c r="AI7" s="48">
        <v>0</v>
      </c>
      <c r="AJ7" s="49">
        <f t="shared" si="11"/>
        <v>0</v>
      </c>
      <c r="AK7" s="50">
        <f t="shared" si="12"/>
        <v>0</v>
      </c>
      <c r="AL7" s="51">
        <f t="shared" si="12"/>
        <v>0</v>
      </c>
      <c r="AM7" s="52">
        <v>0</v>
      </c>
      <c r="AN7" s="53">
        <f t="shared" si="19"/>
        <v>0</v>
      </c>
      <c r="AO7" s="52">
        <v>8</v>
      </c>
      <c r="AP7" s="53">
        <f t="shared" si="13"/>
        <v>735840</v>
      </c>
      <c r="AQ7" s="54">
        <f t="shared" si="14"/>
        <v>8</v>
      </c>
      <c r="AR7" s="55">
        <f t="shared" si="14"/>
        <v>735840</v>
      </c>
      <c r="AS7" s="56">
        <f t="shared" si="20"/>
        <v>1896785.28</v>
      </c>
      <c r="AT7" s="57"/>
      <c r="AU7" s="58"/>
    </row>
    <row r="8" spans="1:47" ht="48">
      <c r="A8" s="59" t="s">
        <v>62</v>
      </c>
      <c r="B8" s="60" t="s">
        <v>63</v>
      </c>
      <c r="C8" s="44">
        <v>420420</v>
      </c>
      <c r="D8" s="76">
        <v>2537788</v>
      </c>
      <c r="E8" s="61" t="s">
        <v>64</v>
      </c>
      <c r="F8" s="46" t="s">
        <v>56</v>
      </c>
      <c r="G8" s="46" t="s">
        <v>51</v>
      </c>
      <c r="H8" s="46" t="s">
        <v>30</v>
      </c>
      <c r="I8" s="62">
        <v>0</v>
      </c>
      <c r="J8" s="49">
        <f t="shared" si="15"/>
        <v>0</v>
      </c>
      <c r="K8" s="62">
        <v>10</v>
      </c>
      <c r="L8" s="49">
        <f t="shared" si="0"/>
        <v>682550</v>
      </c>
      <c r="M8" s="50">
        <f t="shared" si="1"/>
        <v>10</v>
      </c>
      <c r="N8" s="51">
        <f t="shared" si="16"/>
        <v>682550</v>
      </c>
      <c r="O8" s="63">
        <v>0</v>
      </c>
      <c r="P8" s="53">
        <f t="shared" si="2"/>
        <v>0</v>
      </c>
      <c r="Q8" s="63">
        <v>3</v>
      </c>
      <c r="R8" s="53">
        <f t="shared" si="3"/>
        <v>316621.44</v>
      </c>
      <c r="S8" s="54">
        <f t="shared" si="4"/>
        <v>3</v>
      </c>
      <c r="T8" s="55">
        <f t="shared" si="4"/>
        <v>316621.44</v>
      </c>
      <c r="U8" s="62">
        <v>0</v>
      </c>
      <c r="V8" s="49">
        <f t="shared" si="5"/>
        <v>0</v>
      </c>
      <c r="W8" s="62">
        <v>0</v>
      </c>
      <c r="X8" s="49">
        <f t="shared" si="6"/>
        <v>0</v>
      </c>
      <c r="Y8" s="50">
        <f t="shared" si="7"/>
        <v>0</v>
      </c>
      <c r="Z8" s="51">
        <f t="shared" si="7"/>
        <v>0</v>
      </c>
      <c r="AA8" s="63">
        <v>0</v>
      </c>
      <c r="AB8" s="53">
        <f t="shared" si="17"/>
        <v>0</v>
      </c>
      <c r="AC8" s="63">
        <v>10</v>
      </c>
      <c r="AD8" s="53">
        <f t="shared" si="8"/>
        <v>1055404.8</v>
      </c>
      <c r="AE8" s="54">
        <f t="shared" si="18"/>
        <v>10</v>
      </c>
      <c r="AF8" s="55">
        <f t="shared" si="9"/>
        <v>1055404.8</v>
      </c>
      <c r="AG8" s="62">
        <v>0</v>
      </c>
      <c r="AH8" s="49">
        <f t="shared" si="10"/>
        <v>0</v>
      </c>
      <c r="AI8" s="62">
        <v>0</v>
      </c>
      <c r="AJ8" s="49">
        <f t="shared" si="11"/>
        <v>0</v>
      </c>
      <c r="AK8" s="50">
        <f t="shared" si="12"/>
        <v>0</v>
      </c>
      <c r="AL8" s="51">
        <f t="shared" si="12"/>
        <v>0</v>
      </c>
      <c r="AM8" s="63">
        <v>0</v>
      </c>
      <c r="AN8" s="53">
        <f t="shared" si="19"/>
        <v>0</v>
      </c>
      <c r="AO8" s="63">
        <v>0</v>
      </c>
      <c r="AP8" s="53">
        <f t="shared" si="13"/>
        <v>0</v>
      </c>
      <c r="AQ8" s="54">
        <f t="shared" si="14"/>
        <v>0</v>
      </c>
      <c r="AR8" s="55">
        <f t="shared" si="14"/>
        <v>0</v>
      </c>
      <c r="AS8" s="56">
        <f t="shared" si="20"/>
        <v>2054576.24</v>
      </c>
      <c r="AT8" s="57"/>
      <c r="AU8" s="58"/>
    </row>
    <row r="9" spans="1:47" s="65" customFormat="1" ht="36">
      <c r="A9" s="59" t="s">
        <v>67</v>
      </c>
      <c r="B9" s="61" t="s">
        <v>68</v>
      </c>
      <c r="C9" s="44">
        <v>420290</v>
      </c>
      <c r="D9" s="75">
        <v>2522411</v>
      </c>
      <c r="E9" s="45" t="s">
        <v>69</v>
      </c>
      <c r="F9" s="46" t="s">
        <v>56</v>
      </c>
      <c r="G9" s="47" t="s">
        <v>51</v>
      </c>
      <c r="H9" s="47" t="s">
        <v>30</v>
      </c>
      <c r="I9" s="62">
        <v>0</v>
      </c>
      <c r="J9" s="49">
        <f t="shared" si="15"/>
        <v>0</v>
      </c>
      <c r="K9" s="62">
        <v>0</v>
      </c>
      <c r="L9" s="49">
        <f t="shared" si="0"/>
        <v>0</v>
      </c>
      <c r="M9" s="50">
        <f t="shared" si="1"/>
        <v>0</v>
      </c>
      <c r="N9" s="51">
        <f t="shared" si="16"/>
        <v>0</v>
      </c>
      <c r="O9" s="63">
        <v>0</v>
      </c>
      <c r="P9" s="53">
        <f t="shared" si="2"/>
        <v>0</v>
      </c>
      <c r="Q9" s="63">
        <v>2</v>
      </c>
      <c r="R9" s="53">
        <f t="shared" si="3"/>
        <v>211080.95999999999</v>
      </c>
      <c r="S9" s="54">
        <f t="shared" si="4"/>
        <v>2</v>
      </c>
      <c r="T9" s="55">
        <f t="shared" si="4"/>
        <v>211080.95999999999</v>
      </c>
      <c r="U9" s="62">
        <v>0</v>
      </c>
      <c r="V9" s="49">
        <f t="shared" si="5"/>
        <v>0</v>
      </c>
      <c r="W9" s="62">
        <v>0</v>
      </c>
      <c r="X9" s="49">
        <f t="shared" si="6"/>
        <v>0</v>
      </c>
      <c r="Y9" s="50">
        <f t="shared" si="7"/>
        <v>0</v>
      </c>
      <c r="Z9" s="51">
        <f t="shared" si="7"/>
        <v>0</v>
      </c>
      <c r="AA9" s="63">
        <v>0</v>
      </c>
      <c r="AB9" s="53">
        <f t="shared" si="17"/>
        <v>0</v>
      </c>
      <c r="AC9" s="63">
        <v>0</v>
      </c>
      <c r="AD9" s="53">
        <f t="shared" si="8"/>
        <v>0</v>
      </c>
      <c r="AE9" s="54">
        <f t="shared" si="18"/>
        <v>0</v>
      </c>
      <c r="AF9" s="55">
        <f t="shared" si="9"/>
        <v>0</v>
      </c>
      <c r="AG9" s="62">
        <v>0</v>
      </c>
      <c r="AH9" s="49">
        <f t="shared" si="10"/>
        <v>0</v>
      </c>
      <c r="AI9" s="62">
        <v>0</v>
      </c>
      <c r="AJ9" s="49">
        <f t="shared" si="11"/>
        <v>0</v>
      </c>
      <c r="AK9" s="50">
        <f t="shared" si="12"/>
        <v>0</v>
      </c>
      <c r="AL9" s="51">
        <f t="shared" si="12"/>
        <v>0</v>
      </c>
      <c r="AM9" s="63">
        <v>0</v>
      </c>
      <c r="AN9" s="53">
        <f t="shared" si="19"/>
        <v>0</v>
      </c>
      <c r="AO9" s="63">
        <v>0</v>
      </c>
      <c r="AP9" s="53">
        <f t="shared" si="13"/>
        <v>0</v>
      </c>
      <c r="AQ9" s="54">
        <f t="shared" si="14"/>
        <v>0</v>
      </c>
      <c r="AR9" s="55">
        <f t="shared" si="14"/>
        <v>0</v>
      </c>
      <c r="AS9" s="56">
        <f t="shared" si="20"/>
        <v>211080.95999999999</v>
      </c>
      <c r="AT9" s="57"/>
      <c r="AU9" s="64"/>
    </row>
    <row r="10" spans="1:47" s="65" customFormat="1" ht="36">
      <c r="A10" s="59" t="s">
        <v>67</v>
      </c>
      <c r="B10" s="60" t="s">
        <v>71</v>
      </c>
      <c r="C10" s="44">
        <v>420240</v>
      </c>
      <c r="D10" s="76">
        <v>2558254</v>
      </c>
      <c r="E10" s="61" t="s">
        <v>72</v>
      </c>
      <c r="F10" s="46" t="s">
        <v>56</v>
      </c>
      <c r="G10" s="46" t="s">
        <v>51</v>
      </c>
      <c r="H10" s="46" t="s">
        <v>30</v>
      </c>
      <c r="I10" s="62"/>
      <c r="J10" s="49">
        <f t="shared" si="15"/>
        <v>0</v>
      </c>
      <c r="K10" s="62">
        <v>10</v>
      </c>
      <c r="L10" s="49">
        <f t="shared" si="0"/>
        <v>682550</v>
      </c>
      <c r="M10" s="50">
        <f t="shared" si="1"/>
        <v>10</v>
      </c>
      <c r="N10" s="51">
        <f t="shared" si="16"/>
        <v>682550</v>
      </c>
      <c r="O10" s="63">
        <v>0</v>
      </c>
      <c r="P10" s="53">
        <f t="shared" si="2"/>
        <v>0</v>
      </c>
      <c r="Q10" s="63">
        <v>3</v>
      </c>
      <c r="R10" s="53">
        <f t="shared" si="3"/>
        <v>316621.44</v>
      </c>
      <c r="S10" s="54">
        <f t="shared" si="4"/>
        <v>3</v>
      </c>
      <c r="T10" s="55">
        <f t="shared" si="4"/>
        <v>316621.44</v>
      </c>
      <c r="U10" s="62">
        <v>0</v>
      </c>
      <c r="V10" s="49">
        <f t="shared" si="5"/>
        <v>0</v>
      </c>
      <c r="W10" s="62">
        <v>0</v>
      </c>
      <c r="X10" s="49">
        <f t="shared" si="6"/>
        <v>0</v>
      </c>
      <c r="Y10" s="50">
        <f t="shared" si="7"/>
        <v>0</v>
      </c>
      <c r="Z10" s="51">
        <f t="shared" si="7"/>
        <v>0</v>
      </c>
      <c r="AA10" s="63">
        <v>0</v>
      </c>
      <c r="AB10" s="53">
        <f t="shared" si="17"/>
        <v>0</v>
      </c>
      <c r="AC10" s="63">
        <v>10</v>
      </c>
      <c r="AD10" s="53">
        <f t="shared" si="8"/>
        <v>1055404.8</v>
      </c>
      <c r="AE10" s="54">
        <f t="shared" si="18"/>
        <v>10</v>
      </c>
      <c r="AF10" s="55">
        <f t="shared" si="9"/>
        <v>1055404.8</v>
      </c>
      <c r="AG10" s="62">
        <v>0</v>
      </c>
      <c r="AH10" s="49">
        <f t="shared" si="10"/>
        <v>0</v>
      </c>
      <c r="AI10" s="62">
        <v>0</v>
      </c>
      <c r="AJ10" s="49">
        <f t="shared" si="11"/>
        <v>0</v>
      </c>
      <c r="AK10" s="50">
        <f t="shared" si="12"/>
        <v>0</v>
      </c>
      <c r="AL10" s="51">
        <f t="shared" si="12"/>
        <v>0</v>
      </c>
      <c r="AM10" s="63">
        <v>0</v>
      </c>
      <c r="AN10" s="53">
        <f t="shared" si="19"/>
        <v>0</v>
      </c>
      <c r="AO10" s="63">
        <v>10</v>
      </c>
      <c r="AP10" s="53">
        <f t="shared" si="13"/>
        <v>919800</v>
      </c>
      <c r="AQ10" s="54">
        <f t="shared" si="14"/>
        <v>10</v>
      </c>
      <c r="AR10" s="55">
        <f t="shared" si="14"/>
        <v>919800</v>
      </c>
      <c r="AS10" s="56">
        <f t="shared" si="20"/>
        <v>2974376.24</v>
      </c>
      <c r="AT10" s="57"/>
      <c r="AU10" s="64"/>
    </row>
    <row r="11" spans="1:47" s="65" customFormat="1" ht="36">
      <c r="A11" s="59" t="s">
        <v>73</v>
      </c>
      <c r="B11" s="60" t="s">
        <v>74</v>
      </c>
      <c r="C11" s="44">
        <v>420930</v>
      </c>
      <c r="D11" s="76">
        <v>2504332</v>
      </c>
      <c r="E11" s="61" t="s">
        <v>75</v>
      </c>
      <c r="F11" s="46" t="s">
        <v>52</v>
      </c>
      <c r="G11" s="46" t="s">
        <v>51</v>
      </c>
      <c r="H11" s="46" t="s">
        <v>20</v>
      </c>
      <c r="I11" s="62">
        <v>0</v>
      </c>
      <c r="J11" s="49">
        <f t="shared" si="15"/>
        <v>0</v>
      </c>
      <c r="K11" s="62">
        <v>9</v>
      </c>
      <c r="L11" s="49">
        <f t="shared" si="0"/>
        <v>614295</v>
      </c>
      <c r="M11" s="50">
        <f t="shared" si="1"/>
        <v>9</v>
      </c>
      <c r="N11" s="51">
        <f t="shared" si="16"/>
        <v>614295</v>
      </c>
      <c r="O11" s="63">
        <v>0</v>
      </c>
      <c r="P11" s="53">
        <f t="shared" si="2"/>
        <v>0</v>
      </c>
      <c r="Q11" s="63">
        <v>2</v>
      </c>
      <c r="R11" s="53">
        <f t="shared" si="3"/>
        <v>211080.95999999999</v>
      </c>
      <c r="S11" s="54">
        <f t="shared" si="4"/>
        <v>2</v>
      </c>
      <c r="T11" s="55">
        <f t="shared" si="4"/>
        <v>211080.95999999999</v>
      </c>
      <c r="U11" s="62">
        <v>0</v>
      </c>
      <c r="V11" s="49">
        <f t="shared" si="5"/>
        <v>0</v>
      </c>
      <c r="W11" s="62">
        <v>0</v>
      </c>
      <c r="X11" s="49">
        <f t="shared" si="6"/>
        <v>0</v>
      </c>
      <c r="Y11" s="50">
        <f t="shared" si="7"/>
        <v>0</v>
      </c>
      <c r="Z11" s="51">
        <f t="shared" si="7"/>
        <v>0</v>
      </c>
      <c r="AA11" s="63">
        <v>0</v>
      </c>
      <c r="AB11" s="53">
        <f t="shared" si="17"/>
        <v>0</v>
      </c>
      <c r="AC11" s="63">
        <v>6</v>
      </c>
      <c r="AD11" s="53">
        <f t="shared" si="8"/>
        <v>633242.88</v>
      </c>
      <c r="AE11" s="54">
        <f t="shared" si="18"/>
        <v>6</v>
      </c>
      <c r="AF11" s="55">
        <f t="shared" si="9"/>
        <v>633242.88</v>
      </c>
      <c r="AG11" s="62">
        <v>0</v>
      </c>
      <c r="AH11" s="49">
        <f t="shared" si="10"/>
        <v>0</v>
      </c>
      <c r="AI11" s="62">
        <v>0</v>
      </c>
      <c r="AJ11" s="49">
        <f t="shared" si="11"/>
        <v>0</v>
      </c>
      <c r="AK11" s="50">
        <f t="shared" si="12"/>
        <v>0</v>
      </c>
      <c r="AL11" s="51">
        <f t="shared" si="12"/>
        <v>0</v>
      </c>
      <c r="AM11" s="63">
        <v>0</v>
      </c>
      <c r="AN11" s="53">
        <f t="shared" si="19"/>
        <v>0</v>
      </c>
      <c r="AO11" s="63">
        <v>0</v>
      </c>
      <c r="AP11" s="53">
        <f t="shared" si="13"/>
        <v>0</v>
      </c>
      <c r="AQ11" s="54">
        <f t="shared" si="14"/>
        <v>0</v>
      </c>
      <c r="AR11" s="55">
        <f t="shared" si="14"/>
        <v>0</v>
      </c>
      <c r="AS11" s="56">
        <f t="shared" si="20"/>
        <v>1458618.8399999999</v>
      </c>
      <c r="AT11" s="57"/>
      <c r="AU11" s="64"/>
    </row>
    <row r="12" spans="1:47" s="65" customFormat="1" ht="36">
      <c r="A12" s="59" t="s">
        <v>104</v>
      </c>
      <c r="B12" s="60" t="s">
        <v>105</v>
      </c>
      <c r="C12" s="44">
        <v>420140</v>
      </c>
      <c r="D12" s="76">
        <v>2691515</v>
      </c>
      <c r="E12" s="61" t="s">
        <v>106</v>
      </c>
      <c r="F12" s="46" t="s">
        <v>56</v>
      </c>
      <c r="G12" s="46" t="s">
        <v>52</v>
      </c>
      <c r="H12" s="46" t="s">
        <v>30</v>
      </c>
      <c r="I12" s="62">
        <v>0</v>
      </c>
      <c r="J12" s="49">
        <f t="shared" si="15"/>
        <v>0</v>
      </c>
      <c r="K12" s="62">
        <v>0</v>
      </c>
      <c r="L12" s="49">
        <f t="shared" si="0"/>
        <v>0</v>
      </c>
      <c r="M12" s="50">
        <f t="shared" si="1"/>
        <v>0</v>
      </c>
      <c r="N12" s="51">
        <f t="shared" si="16"/>
        <v>0</v>
      </c>
      <c r="O12" s="63">
        <v>0</v>
      </c>
      <c r="P12" s="53">
        <f t="shared" si="2"/>
        <v>0</v>
      </c>
      <c r="Q12" s="63">
        <v>1</v>
      </c>
      <c r="R12" s="53">
        <f t="shared" si="3"/>
        <v>105540.48</v>
      </c>
      <c r="S12" s="54">
        <f t="shared" si="4"/>
        <v>1</v>
      </c>
      <c r="T12" s="55">
        <f t="shared" si="4"/>
        <v>105540.48</v>
      </c>
      <c r="U12" s="62"/>
      <c r="V12" s="49"/>
      <c r="W12" s="62"/>
      <c r="X12" s="49"/>
      <c r="Y12" s="50"/>
      <c r="Z12" s="51"/>
      <c r="AA12" s="63">
        <v>0</v>
      </c>
      <c r="AB12" s="53">
        <f t="shared" si="17"/>
        <v>0</v>
      </c>
      <c r="AC12" s="63">
        <v>0</v>
      </c>
      <c r="AD12" s="53">
        <f t="shared" si="8"/>
        <v>0</v>
      </c>
      <c r="AE12" s="54">
        <f t="shared" si="18"/>
        <v>0</v>
      </c>
      <c r="AF12" s="55">
        <f t="shared" si="9"/>
        <v>0</v>
      </c>
      <c r="AG12" s="62"/>
      <c r="AH12" s="49"/>
      <c r="AI12" s="62"/>
      <c r="AJ12" s="49"/>
      <c r="AK12" s="50"/>
      <c r="AL12" s="51"/>
      <c r="AM12" s="63">
        <v>0</v>
      </c>
      <c r="AN12" s="53">
        <f t="shared" si="19"/>
        <v>0</v>
      </c>
      <c r="AO12" s="63"/>
      <c r="AP12" s="53"/>
      <c r="AQ12" s="54">
        <f t="shared" si="14"/>
        <v>0</v>
      </c>
      <c r="AR12" s="55">
        <f t="shared" si="14"/>
        <v>0</v>
      </c>
      <c r="AS12" s="56">
        <f t="shared" si="20"/>
        <v>105540.48</v>
      </c>
      <c r="AT12" s="57"/>
      <c r="AU12" s="64"/>
    </row>
    <row r="13" spans="1:47" s="65" customFormat="1" ht="36">
      <c r="A13" s="59" t="s">
        <v>76</v>
      </c>
      <c r="B13" s="60" t="s">
        <v>77</v>
      </c>
      <c r="C13" s="44">
        <v>420480</v>
      </c>
      <c r="D13" s="76">
        <v>2302101</v>
      </c>
      <c r="E13" s="61" t="s">
        <v>78</v>
      </c>
      <c r="F13" s="46" t="s">
        <v>56</v>
      </c>
      <c r="G13" s="46" t="s">
        <v>52</v>
      </c>
      <c r="H13" s="46" t="s">
        <v>30</v>
      </c>
      <c r="I13" s="62">
        <v>0</v>
      </c>
      <c r="J13" s="49">
        <f t="shared" si="15"/>
        <v>0</v>
      </c>
      <c r="K13" s="62">
        <v>9</v>
      </c>
      <c r="L13" s="49">
        <f t="shared" si="0"/>
        <v>614295</v>
      </c>
      <c r="M13" s="50">
        <f t="shared" si="1"/>
        <v>9</v>
      </c>
      <c r="N13" s="51">
        <f t="shared" si="16"/>
        <v>614295</v>
      </c>
      <c r="O13" s="63">
        <v>0</v>
      </c>
      <c r="P13" s="53">
        <f t="shared" si="2"/>
        <v>0</v>
      </c>
      <c r="Q13" s="63">
        <v>2</v>
      </c>
      <c r="R13" s="53">
        <f t="shared" si="3"/>
        <v>211080.95999999999</v>
      </c>
      <c r="S13" s="54">
        <f t="shared" si="4"/>
        <v>2</v>
      </c>
      <c r="T13" s="55">
        <f t="shared" si="4"/>
        <v>211080.95999999999</v>
      </c>
      <c r="U13" s="62">
        <v>0</v>
      </c>
      <c r="V13" s="49">
        <f t="shared" si="5"/>
        <v>0</v>
      </c>
      <c r="W13" s="62">
        <v>0</v>
      </c>
      <c r="X13" s="49">
        <f t="shared" si="6"/>
        <v>0</v>
      </c>
      <c r="Y13" s="50">
        <f t="shared" si="7"/>
        <v>0</v>
      </c>
      <c r="Z13" s="51">
        <f t="shared" si="7"/>
        <v>0</v>
      </c>
      <c r="AA13" s="63">
        <v>0</v>
      </c>
      <c r="AB13" s="53">
        <f t="shared" si="17"/>
        <v>0</v>
      </c>
      <c r="AC13" s="63">
        <v>6</v>
      </c>
      <c r="AD13" s="53">
        <f t="shared" si="8"/>
        <v>633242.88</v>
      </c>
      <c r="AE13" s="54">
        <f t="shared" si="18"/>
        <v>6</v>
      </c>
      <c r="AF13" s="55">
        <f t="shared" si="9"/>
        <v>633242.88</v>
      </c>
      <c r="AG13" s="62">
        <v>0</v>
      </c>
      <c r="AH13" s="49">
        <f t="shared" si="10"/>
        <v>0</v>
      </c>
      <c r="AI13" s="62">
        <v>0</v>
      </c>
      <c r="AJ13" s="49">
        <f t="shared" si="11"/>
        <v>0</v>
      </c>
      <c r="AK13" s="50">
        <f t="shared" si="12"/>
        <v>0</v>
      </c>
      <c r="AL13" s="51">
        <f t="shared" si="12"/>
        <v>0</v>
      </c>
      <c r="AM13" s="63">
        <v>0</v>
      </c>
      <c r="AN13" s="53">
        <f t="shared" si="19"/>
        <v>0</v>
      </c>
      <c r="AO13" s="63">
        <v>0</v>
      </c>
      <c r="AP13" s="53">
        <f t="shared" si="13"/>
        <v>0</v>
      </c>
      <c r="AQ13" s="54">
        <f t="shared" si="14"/>
        <v>0</v>
      </c>
      <c r="AR13" s="55">
        <f t="shared" si="14"/>
        <v>0</v>
      </c>
      <c r="AS13" s="56">
        <f t="shared" si="20"/>
        <v>1458618.8399999999</v>
      </c>
      <c r="AT13" s="57"/>
      <c r="AU13" s="64"/>
    </row>
    <row r="14" spans="1:47" s="65" customFormat="1" ht="36">
      <c r="A14" s="59" t="s">
        <v>65</v>
      </c>
      <c r="B14" s="60" t="s">
        <v>66</v>
      </c>
      <c r="C14" s="44">
        <v>420430</v>
      </c>
      <c r="D14" s="76">
        <v>2303892</v>
      </c>
      <c r="E14" s="61" t="s">
        <v>79</v>
      </c>
      <c r="F14" s="46" t="s">
        <v>56</v>
      </c>
      <c r="G14" s="46" t="s">
        <v>51</v>
      </c>
      <c r="H14" s="46" t="s">
        <v>30</v>
      </c>
      <c r="I14" s="62">
        <v>0</v>
      </c>
      <c r="J14" s="49">
        <f t="shared" si="15"/>
        <v>0</v>
      </c>
      <c r="K14" s="62">
        <v>0</v>
      </c>
      <c r="L14" s="49">
        <f t="shared" si="0"/>
        <v>0</v>
      </c>
      <c r="M14" s="50">
        <f t="shared" si="1"/>
        <v>0</v>
      </c>
      <c r="N14" s="51">
        <f t="shared" si="16"/>
        <v>0</v>
      </c>
      <c r="O14" s="63">
        <v>0</v>
      </c>
      <c r="P14" s="53">
        <f t="shared" si="2"/>
        <v>0</v>
      </c>
      <c r="Q14" s="63">
        <v>2</v>
      </c>
      <c r="R14" s="53">
        <f t="shared" si="3"/>
        <v>211080.95999999999</v>
      </c>
      <c r="S14" s="54">
        <f t="shared" si="4"/>
        <v>2</v>
      </c>
      <c r="T14" s="55">
        <f t="shared" si="4"/>
        <v>211080.95999999999</v>
      </c>
      <c r="U14" s="62">
        <v>0</v>
      </c>
      <c r="V14" s="49">
        <f t="shared" si="5"/>
        <v>0</v>
      </c>
      <c r="W14" s="62">
        <v>0</v>
      </c>
      <c r="X14" s="49">
        <f t="shared" si="6"/>
        <v>0</v>
      </c>
      <c r="Y14" s="50">
        <f t="shared" si="7"/>
        <v>0</v>
      </c>
      <c r="Z14" s="51">
        <f t="shared" si="7"/>
        <v>0</v>
      </c>
      <c r="AA14" s="63">
        <v>0</v>
      </c>
      <c r="AB14" s="53">
        <f t="shared" si="17"/>
        <v>0</v>
      </c>
      <c r="AC14" s="63">
        <v>6</v>
      </c>
      <c r="AD14" s="53">
        <f t="shared" si="8"/>
        <v>633242.88</v>
      </c>
      <c r="AE14" s="54">
        <f t="shared" si="18"/>
        <v>6</v>
      </c>
      <c r="AF14" s="55">
        <f t="shared" si="9"/>
        <v>633242.88</v>
      </c>
      <c r="AG14" s="62">
        <v>0</v>
      </c>
      <c r="AH14" s="49">
        <f t="shared" si="10"/>
        <v>0</v>
      </c>
      <c r="AI14" s="62">
        <v>0</v>
      </c>
      <c r="AJ14" s="49">
        <f t="shared" si="11"/>
        <v>0</v>
      </c>
      <c r="AK14" s="50">
        <f t="shared" si="12"/>
        <v>0</v>
      </c>
      <c r="AL14" s="51">
        <f t="shared" si="12"/>
        <v>0</v>
      </c>
      <c r="AM14" s="63">
        <v>0</v>
      </c>
      <c r="AN14" s="53">
        <f t="shared" si="19"/>
        <v>0</v>
      </c>
      <c r="AO14" s="63">
        <v>0</v>
      </c>
      <c r="AP14" s="53">
        <f t="shared" si="13"/>
        <v>0</v>
      </c>
      <c r="AQ14" s="54">
        <f t="shared" si="14"/>
        <v>0</v>
      </c>
      <c r="AR14" s="55">
        <f t="shared" si="14"/>
        <v>0</v>
      </c>
      <c r="AS14" s="56">
        <f t="shared" si="20"/>
        <v>844323.83999999997</v>
      </c>
      <c r="AT14" s="57"/>
      <c r="AU14" s="64"/>
    </row>
    <row r="15" spans="1:47" s="65" customFormat="1" ht="36">
      <c r="A15" s="59" t="s">
        <v>70</v>
      </c>
      <c r="B15" s="60" t="s">
        <v>80</v>
      </c>
      <c r="C15" s="44">
        <v>421480</v>
      </c>
      <c r="D15" s="76">
        <v>2568713</v>
      </c>
      <c r="E15" s="61" t="s">
        <v>81</v>
      </c>
      <c r="F15" s="46" t="s">
        <v>56</v>
      </c>
      <c r="G15" s="46" t="s">
        <v>51</v>
      </c>
      <c r="H15" s="46" t="s">
        <v>30</v>
      </c>
      <c r="I15" s="62">
        <v>0</v>
      </c>
      <c r="J15" s="49">
        <f t="shared" si="15"/>
        <v>0</v>
      </c>
      <c r="K15" s="62">
        <v>0</v>
      </c>
      <c r="L15" s="49">
        <f t="shared" si="0"/>
        <v>0</v>
      </c>
      <c r="M15" s="50">
        <f t="shared" si="1"/>
        <v>0</v>
      </c>
      <c r="N15" s="51">
        <f t="shared" si="16"/>
        <v>0</v>
      </c>
      <c r="O15" s="63">
        <v>0</v>
      </c>
      <c r="P15" s="53">
        <f t="shared" si="2"/>
        <v>0</v>
      </c>
      <c r="Q15" s="63">
        <v>2</v>
      </c>
      <c r="R15" s="53">
        <f t="shared" si="3"/>
        <v>211080.95999999999</v>
      </c>
      <c r="S15" s="54">
        <f t="shared" si="4"/>
        <v>2</v>
      </c>
      <c r="T15" s="55">
        <f t="shared" si="4"/>
        <v>211080.95999999999</v>
      </c>
      <c r="U15" s="62">
        <v>0</v>
      </c>
      <c r="V15" s="49">
        <f t="shared" si="5"/>
        <v>0</v>
      </c>
      <c r="W15" s="62">
        <v>0</v>
      </c>
      <c r="X15" s="49">
        <f t="shared" si="6"/>
        <v>0</v>
      </c>
      <c r="Y15" s="50">
        <f t="shared" si="7"/>
        <v>0</v>
      </c>
      <c r="Z15" s="51">
        <f t="shared" si="7"/>
        <v>0</v>
      </c>
      <c r="AA15" s="63">
        <v>0</v>
      </c>
      <c r="AB15" s="53">
        <f t="shared" si="17"/>
        <v>0</v>
      </c>
      <c r="AC15" s="63">
        <v>4</v>
      </c>
      <c r="AD15" s="53">
        <f t="shared" si="8"/>
        <v>422161.91999999998</v>
      </c>
      <c r="AE15" s="54">
        <f t="shared" si="18"/>
        <v>4</v>
      </c>
      <c r="AF15" s="55">
        <f t="shared" si="9"/>
        <v>422161.91999999998</v>
      </c>
      <c r="AG15" s="62">
        <v>0</v>
      </c>
      <c r="AH15" s="49">
        <f t="shared" si="10"/>
        <v>0</v>
      </c>
      <c r="AI15" s="62">
        <v>0</v>
      </c>
      <c r="AJ15" s="49">
        <f t="shared" si="11"/>
        <v>0</v>
      </c>
      <c r="AK15" s="50">
        <f t="shared" si="12"/>
        <v>0</v>
      </c>
      <c r="AL15" s="51">
        <f t="shared" si="12"/>
        <v>0</v>
      </c>
      <c r="AM15" s="63">
        <v>0</v>
      </c>
      <c r="AN15" s="53">
        <f t="shared" si="19"/>
        <v>0</v>
      </c>
      <c r="AO15" s="63">
        <v>7</v>
      </c>
      <c r="AP15" s="53">
        <f t="shared" si="13"/>
        <v>643860</v>
      </c>
      <c r="AQ15" s="54">
        <f t="shared" si="14"/>
        <v>7</v>
      </c>
      <c r="AR15" s="55">
        <f t="shared" si="14"/>
        <v>643860</v>
      </c>
      <c r="AS15" s="56">
        <f t="shared" si="20"/>
        <v>1277102.8799999999</v>
      </c>
      <c r="AT15" s="57"/>
      <c r="AU15" s="64"/>
    </row>
    <row r="16" spans="1:47" s="65" customFormat="1" ht="36">
      <c r="A16" s="59" t="s">
        <v>82</v>
      </c>
      <c r="B16" s="60" t="s">
        <v>83</v>
      </c>
      <c r="C16" s="44">
        <v>420460</v>
      </c>
      <c r="D16" s="76">
        <v>2758164</v>
      </c>
      <c r="E16" s="61" t="s">
        <v>85</v>
      </c>
      <c r="F16" s="46" t="s">
        <v>56</v>
      </c>
      <c r="G16" s="46" t="s">
        <v>51</v>
      </c>
      <c r="H16" s="46" t="s">
        <v>30</v>
      </c>
      <c r="I16" s="62">
        <v>0</v>
      </c>
      <c r="J16" s="49">
        <f t="shared" si="15"/>
        <v>0</v>
      </c>
      <c r="K16" s="62">
        <v>0</v>
      </c>
      <c r="L16" s="49">
        <f t="shared" si="0"/>
        <v>0</v>
      </c>
      <c r="M16" s="50">
        <f t="shared" si="1"/>
        <v>0</v>
      </c>
      <c r="N16" s="51">
        <f t="shared" si="16"/>
        <v>0</v>
      </c>
      <c r="O16" s="63">
        <v>0</v>
      </c>
      <c r="P16" s="53">
        <f t="shared" si="2"/>
        <v>0</v>
      </c>
      <c r="Q16" s="63">
        <v>3</v>
      </c>
      <c r="R16" s="53">
        <f t="shared" si="3"/>
        <v>316621.44</v>
      </c>
      <c r="S16" s="54">
        <f t="shared" si="4"/>
        <v>3</v>
      </c>
      <c r="T16" s="55">
        <f t="shared" si="4"/>
        <v>316621.44</v>
      </c>
      <c r="U16" s="62">
        <v>0</v>
      </c>
      <c r="V16" s="49">
        <f t="shared" si="5"/>
        <v>0</v>
      </c>
      <c r="W16" s="62">
        <v>0</v>
      </c>
      <c r="X16" s="49">
        <f t="shared" si="6"/>
        <v>0</v>
      </c>
      <c r="Y16" s="50">
        <f t="shared" si="7"/>
        <v>0</v>
      </c>
      <c r="Z16" s="51">
        <f t="shared" si="7"/>
        <v>0</v>
      </c>
      <c r="AA16" s="63">
        <v>0</v>
      </c>
      <c r="AB16" s="53">
        <f t="shared" si="17"/>
        <v>0</v>
      </c>
      <c r="AC16" s="63">
        <v>0</v>
      </c>
      <c r="AD16" s="53">
        <f t="shared" si="8"/>
        <v>0</v>
      </c>
      <c r="AE16" s="54">
        <f t="shared" si="18"/>
        <v>0</v>
      </c>
      <c r="AF16" s="55">
        <f t="shared" si="9"/>
        <v>0</v>
      </c>
      <c r="AG16" s="62">
        <v>0</v>
      </c>
      <c r="AH16" s="49">
        <f t="shared" si="10"/>
        <v>0</v>
      </c>
      <c r="AI16" s="62">
        <v>0</v>
      </c>
      <c r="AJ16" s="49">
        <f t="shared" si="11"/>
        <v>0</v>
      </c>
      <c r="AK16" s="50">
        <f t="shared" si="12"/>
        <v>0</v>
      </c>
      <c r="AL16" s="51">
        <f t="shared" si="12"/>
        <v>0</v>
      </c>
      <c r="AM16" s="63">
        <v>0</v>
      </c>
      <c r="AN16" s="53">
        <f t="shared" si="19"/>
        <v>0</v>
      </c>
      <c r="AO16" s="63">
        <v>0</v>
      </c>
      <c r="AP16" s="53">
        <f t="shared" si="13"/>
        <v>0</v>
      </c>
      <c r="AQ16" s="54">
        <f t="shared" si="14"/>
        <v>0</v>
      </c>
      <c r="AR16" s="55">
        <f t="shared" si="14"/>
        <v>0</v>
      </c>
      <c r="AS16" s="56">
        <f t="shared" si="20"/>
        <v>316621.44</v>
      </c>
      <c r="AT16" s="57"/>
      <c r="AU16" s="64"/>
    </row>
    <row r="17" spans="1:47" s="65" customFormat="1" ht="36">
      <c r="A17" s="59" t="s">
        <v>82</v>
      </c>
      <c r="B17" s="60" t="s">
        <v>83</v>
      </c>
      <c r="C17" s="44">
        <v>420460</v>
      </c>
      <c r="D17" s="76">
        <v>2594277</v>
      </c>
      <c r="E17" s="61" t="s">
        <v>84</v>
      </c>
      <c r="F17" s="46" t="s">
        <v>56</v>
      </c>
      <c r="G17" s="46" t="s">
        <v>51</v>
      </c>
      <c r="H17" s="46" t="s">
        <v>30</v>
      </c>
      <c r="I17" s="62">
        <v>0</v>
      </c>
      <c r="J17" s="49">
        <f t="shared" si="15"/>
        <v>0</v>
      </c>
      <c r="K17" s="62">
        <v>0</v>
      </c>
      <c r="L17" s="49">
        <f t="shared" si="0"/>
        <v>0</v>
      </c>
      <c r="M17" s="50">
        <f t="shared" si="1"/>
        <v>0</v>
      </c>
      <c r="N17" s="51">
        <f t="shared" si="16"/>
        <v>0</v>
      </c>
      <c r="O17" s="63">
        <v>0</v>
      </c>
      <c r="P17" s="53">
        <f t="shared" si="2"/>
        <v>0</v>
      </c>
      <c r="Q17" s="63">
        <v>0</v>
      </c>
      <c r="R17" s="53">
        <f t="shared" si="3"/>
        <v>0</v>
      </c>
      <c r="S17" s="54">
        <f t="shared" si="4"/>
        <v>0</v>
      </c>
      <c r="T17" s="55">
        <f t="shared" si="4"/>
        <v>0</v>
      </c>
      <c r="U17" s="62">
        <v>0</v>
      </c>
      <c r="V17" s="49">
        <f t="shared" si="5"/>
        <v>0</v>
      </c>
      <c r="W17" s="62">
        <v>0</v>
      </c>
      <c r="X17" s="49">
        <f t="shared" si="6"/>
        <v>0</v>
      </c>
      <c r="Y17" s="50">
        <f t="shared" si="7"/>
        <v>0</v>
      </c>
      <c r="Z17" s="51">
        <f t="shared" si="7"/>
        <v>0</v>
      </c>
      <c r="AA17" s="63">
        <v>0</v>
      </c>
      <c r="AB17" s="53">
        <f t="shared" si="17"/>
        <v>0</v>
      </c>
      <c r="AC17" s="63">
        <v>7</v>
      </c>
      <c r="AD17" s="53">
        <f t="shared" si="8"/>
        <v>738783.36</v>
      </c>
      <c r="AE17" s="54">
        <f t="shared" si="18"/>
        <v>7</v>
      </c>
      <c r="AF17" s="55">
        <f t="shared" si="9"/>
        <v>738783.36</v>
      </c>
      <c r="AG17" s="62">
        <v>0</v>
      </c>
      <c r="AH17" s="49">
        <f t="shared" si="10"/>
        <v>0</v>
      </c>
      <c r="AI17" s="62">
        <v>0</v>
      </c>
      <c r="AJ17" s="49">
        <f t="shared" si="11"/>
        <v>0</v>
      </c>
      <c r="AK17" s="50">
        <f t="shared" si="12"/>
        <v>0</v>
      </c>
      <c r="AL17" s="51">
        <f t="shared" si="12"/>
        <v>0</v>
      </c>
      <c r="AM17" s="63">
        <v>0</v>
      </c>
      <c r="AN17" s="53">
        <f t="shared" si="19"/>
        <v>0</v>
      </c>
      <c r="AO17" s="63">
        <v>0</v>
      </c>
      <c r="AP17" s="53">
        <f t="shared" si="13"/>
        <v>0</v>
      </c>
      <c r="AQ17" s="54">
        <f t="shared" si="14"/>
        <v>0</v>
      </c>
      <c r="AR17" s="55">
        <f t="shared" si="14"/>
        <v>0</v>
      </c>
      <c r="AS17" s="56">
        <f t="shared" si="20"/>
        <v>738783.36</v>
      </c>
      <c r="AT17" s="57"/>
      <c r="AU17" s="64"/>
    </row>
    <row r="18" spans="1:47" s="69" customFormat="1">
      <c r="A18" s="89" t="s">
        <v>34</v>
      </c>
      <c r="B18" s="90"/>
      <c r="C18" s="90"/>
      <c r="D18" s="90"/>
      <c r="E18" s="90"/>
      <c r="F18" s="90"/>
      <c r="G18" s="90"/>
      <c r="H18" s="91"/>
      <c r="I18" s="66">
        <f t="shared" ref="I18:AD18" si="21">SUM(I4:I17)</f>
        <v>0</v>
      </c>
      <c r="J18" s="68">
        <f t="shared" si="21"/>
        <v>0</v>
      </c>
      <c r="K18" s="66">
        <f t="shared" si="21"/>
        <v>48</v>
      </c>
      <c r="L18" s="67">
        <f t="shared" si="21"/>
        <v>3276240</v>
      </c>
      <c r="M18" s="66">
        <f t="shared" si="21"/>
        <v>48</v>
      </c>
      <c r="N18" s="68">
        <f t="shared" si="21"/>
        <v>3276240</v>
      </c>
      <c r="O18" s="66">
        <f t="shared" si="21"/>
        <v>0</v>
      </c>
      <c r="P18" s="66">
        <f t="shared" si="21"/>
        <v>0</v>
      </c>
      <c r="Q18" s="66">
        <f t="shared" si="21"/>
        <v>30</v>
      </c>
      <c r="R18" s="66">
        <f t="shared" si="21"/>
        <v>3166214.4</v>
      </c>
      <c r="S18" s="66">
        <f t="shared" si="21"/>
        <v>30</v>
      </c>
      <c r="T18" s="66">
        <f t="shared" si="21"/>
        <v>3166214.4</v>
      </c>
      <c r="U18" s="66">
        <f t="shared" si="21"/>
        <v>0</v>
      </c>
      <c r="V18" s="66">
        <f t="shared" si="21"/>
        <v>0</v>
      </c>
      <c r="W18" s="66">
        <f t="shared" si="21"/>
        <v>0</v>
      </c>
      <c r="X18" s="66">
        <f t="shared" si="21"/>
        <v>0</v>
      </c>
      <c r="Y18" s="66">
        <f t="shared" si="21"/>
        <v>0</v>
      </c>
      <c r="Z18" s="66">
        <f t="shared" si="21"/>
        <v>0</v>
      </c>
      <c r="AA18" s="66">
        <f t="shared" si="21"/>
        <v>0</v>
      </c>
      <c r="AB18" s="66">
        <f t="shared" si="21"/>
        <v>0</v>
      </c>
      <c r="AC18" s="66">
        <f t="shared" si="21"/>
        <v>65</v>
      </c>
      <c r="AD18" s="66">
        <f t="shared" si="21"/>
        <v>6860131.2000000002</v>
      </c>
      <c r="AE18" s="66">
        <f>AA18+AC18</f>
        <v>65</v>
      </c>
      <c r="AF18" s="66">
        <f t="shared" ref="AF18:AR18" si="22">SUM(AF4:AF17)</f>
        <v>6860131.2000000002</v>
      </c>
      <c r="AG18" s="66">
        <f t="shared" si="22"/>
        <v>0</v>
      </c>
      <c r="AH18" s="66">
        <f t="shared" si="22"/>
        <v>0</v>
      </c>
      <c r="AI18" s="66">
        <f t="shared" si="22"/>
        <v>7</v>
      </c>
      <c r="AJ18" s="66">
        <f t="shared" si="22"/>
        <v>670005.31500000006</v>
      </c>
      <c r="AK18" s="66">
        <f t="shared" si="22"/>
        <v>7</v>
      </c>
      <c r="AL18" s="66">
        <f t="shared" si="22"/>
        <v>670005.31500000006</v>
      </c>
      <c r="AM18" s="66">
        <f t="shared" si="22"/>
        <v>0</v>
      </c>
      <c r="AN18" s="66">
        <f t="shared" si="22"/>
        <v>0</v>
      </c>
      <c r="AO18" s="66">
        <f t="shared" si="22"/>
        <v>25</v>
      </c>
      <c r="AP18" s="66">
        <f t="shared" si="22"/>
        <v>2299500</v>
      </c>
      <c r="AQ18" s="66">
        <f t="shared" si="22"/>
        <v>25</v>
      </c>
      <c r="AR18" s="66">
        <f t="shared" si="22"/>
        <v>2299500</v>
      </c>
      <c r="AS18" s="66">
        <f t="shared" si="20"/>
        <v>16272090.915000001</v>
      </c>
    </row>
    <row r="19" spans="1:47">
      <c r="AS19" s="71"/>
    </row>
    <row r="20" spans="1:47">
      <c r="AS20" s="58"/>
      <c r="AT20" s="58"/>
    </row>
    <row r="22" spans="1:47">
      <c r="AP22" s="71"/>
    </row>
    <row r="23" spans="1:47">
      <c r="AP23" s="71"/>
      <c r="AR23" s="71"/>
    </row>
    <row r="26" spans="1:47">
      <c r="K26" s="72"/>
    </row>
    <row r="28" spans="1:47">
      <c r="L28" s="58"/>
    </row>
    <row r="29" spans="1:47">
      <c r="L29" s="58"/>
      <c r="AS29" s="71"/>
      <c r="AT29" s="58"/>
      <c r="AU29" s="58"/>
    </row>
    <row r="30" spans="1:47">
      <c r="L30" s="58"/>
    </row>
    <row r="31" spans="1:47">
      <c r="L31" s="58"/>
      <c r="AS31" s="58"/>
    </row>
    <row r="32" spans="1:47">
      <c r="L32" s="58"/>
    </row>
    <row r="33" spans="12:45">
      <c r="L33" s="58"/>
      <c r="AS33" s="58"/>
    </row>
    <row r="34" spans="12:45">
      <c r="L34" s="58"/>
    </row>
    <row r="35" spans="12:45">
      <c r="L35" s="58"/>
    </row>
    <row r="36" spans="12:45">
      <c r="L36" s="58"/>
    </row>
    <row r="37" spans="12:45">
      <c r="L37" s="58"/>
    </row>
    <row r="38" spans="12:45">
      <c r="L38" s="58"/>
    </row>
    <row r="39" spans="12:45">
      <c r="L39" s="58"/>
    </row>
    <row r="40" spans="12:45">
      <c r="L40" s="58"/>
    </row>
    <row r="41" spans="12:45">
      <c r="L41" s="58"/>
    </row>
    <row r="42" spans="12:45">
      <c r="L42" s="58"/>
      <c r="O42" s="36"/>
      <c r="Q42" s="36"/>
      <c r="S42" s="36"/>
      <c r="U42" s="36"/>
      <c r="W42" s="36"/>
      <c r="Y42" s="36"/>
      <c r="AA42" s="36"/>
      <c r="AC42" s="36"/>
      <c r="AE42" s="36"/>
      <c r="AG42" s="36"/>
      <c r="AI42" s="36"/>
      <c r="AK42" s="36"/>
      <c r="AM42" s="36"/>
      <c r="AO42" s="36"/>
      <c r="AQ42" s="36"/>
    </row>
    <row r="43" spans="12:45">
      <c r="L43" s="58"/>
      <c r="O43" s="36"/>
      <c r="Q43" s="36"/>
      <c r="S43" s="36"/>
      <c r="U43" s="36"/>
      <c r="W43" s="36"/>
      <c r="Y43" s="36"/>
      <c r="AA43" s="36"/>
      <c r="AC43" s="36"/>
      <c r="AE43" s="36"/>
      <c r="AG43" s="36"/>
      <c r="AI43" s="36"/>
      <c r="AK43" s="36"/>
      <c r="AM43" s="36"/>
      <c r="AO43" s="36"/>
      <c r="AQ43" s="36"/>
    </row>
    <row r="44" spans="12:45">
      <c r="L44" s="58"/>
      <c r="O44" s="36"/>
      <c r="Q44" s="36"/>
      <c r="S44" s="36"/>
      <c r="U44" s="36"/>
      <c r="W44" s="36"/>
      <c r="Y44" s="36"/>
      <c r="AA44" s="36"/>
      <c r="AC44" s="36"/>
      <c r="AE44" s="36"/>
      <c r="AG44" s="36"/>
      <c r="AI44" s="36"/>
      <c r="AK44" s="36"/>
      <c r="AM44" s="36"/>
      <c r="AO44" s="36"/>
      <c r="AQ44" s="36"/>
    </row>
    <row r="45" spans="12:45">
      <c r="L45" s="58"/>
      <c r="O45" s="36"/>
      <c r="Q45" s="36"/>
      <c r="S45" s="36"/>
      <c r="U45" s="36"/>
      <c r="W45" s="36"/>
      <c r="Y45" s="36"/>
      <c r="AA45" s="36"/>
      <c r="AC45" s="36"/>
      <c r="AE45" s="36"/>
      <c r="AG45" s="36"/>
      <c r="AI45" s="36"/>
      <c r="AK45" s="36"/>
      <c r="AM45" s="36"/>
      <c r="AO45" s="36"/>
      <c r="AQ45" s="36"/>
    </row>
    <row r="46" spans="12:45">
      <c r="L46" s="58"/>
      <c r="O46" s="36"/>
      <c r="Q46" s="36"/>
      <c r="S46" s="36"/>
      <c r="U46" s="36"/>
      <c r="W46" s="36"/>
      <c r="Y46" s="36"/>
      <c r="AA46" s="36"/>
      <c r="AC46" s="36"/>
      <c r="AE46" s="36"/>
      <c r="AG46" s="36"/>
      <c r="AI46" s="36"/>
      <c r="AK46" s="36"/>
      <c r="AM46" s="36"/>
      <c r="AO46" s="36"/>
      <c r="AQ46" s="36"/>
    </row>
    <row r="47" spans="12:45">
      <c r="L47" s="58"/>
      <c r="M47" s="71"/>
      <c r="O47" s="36"/>
      <c r="Q47" s="36"/>
      <c r="S47" s="36"/>
      <c r="U47" s="36"/>
      <c r="W47" s="36"/>
      <c r="Y47" s="36"/>
      <c r="AA47" s="36"/>
      <c r="AC47" s="36"/>
      <c r="AE47" s="36"/>
      <c r="AG47" s="36"/>
      <c r="AI47" s="36"/>
      <c r="AK47" s="36"/>
      <c r="AM47" s="36"/>
      <c r="AO47" s="36"/>
      <c r="AQ47" s="36"/>
    </row>
  </sheetData>
  <protectedRanges>
    <protectedRange sqref="AO4:AO17" name="UCIneo_qualifica"/>
    <protectedRange sqref="AC4:AC17" name="UTIneoIII_qualifica"/>
    <protectedRange sqref="AA4:AA17" name="UTIneoII_novo"/>
    <protectedRange sqref="Q4:Q17" name="UTIadII_qualifica"/>
    <protectedRange sqref="O4:O17" name="UTIadII_novo"/>
    <protectedRange sqref="I4:I17" name="leitoGAR_amplia"/>
    <protectedRange sqref="K4:K17" name="leitoGAR_qualifica"/>
    <protectedRange sqref="U4:U17" name="UTIadIII_novo"/>
    <protectedRange sqref="W4:W17" name="UTIadIII_qualifica"/>
    <protectedRange sqref="AM4:AM17" name="UCI_novo"/>
    <protectedRange sqref="AI4:AI17" name="UCI_qualifica"/>
    <protectedRange sqref="AG4:AG17" name="UTIneoIII_novo"/>
    <protectedRange sqref="D4:H4 D8:H8 G5" name="Intervalo1_1"/>
    <protectedRange sqref="B4:C4 B8:C8 C5:C7" name="informações_1_1"/>
    <protectedRange sqref="A9:H12 D13:H14 A13:B17 C15:H17" name="Intervalo1_4"/>
    <protectedRange sqref="A5:B7" name="Intervalo1"/>
    <protectedRange sqref="D6:H7 D5:F5 H5" name="Intervalo1_2"/>
  </protectedRanges>
  <mergeCells count="34">
    <mergeCell ref="AA1:AF1"/>
    <mergeCell ref="AG1:AL1"/>
    <mergeCell ref="AM1:AR1"/>
    <mergeCell ref="AS1:AS3"/>
    <mergeCell ref="A2:A3"/>
    <mergeCell ref="B2:B3"/>
    <mergeCell ref="D2:D3"/>
    <mergeCell ref="E2:E3"/>
    <mergeCell ref="F2:F3"/>
    <mergeCell ref="A1:H1"/>
    <mergeCell ref="I1:N1"/>
    <mergeCell ref="O1:T1"/>
    <mergeCell ref="U1:Z1"/>
    <mergeCell ref="AO2:AP2"/>
    <mergeCell ref="AQ2:AR2"/>
    <mergeCell ref="U2:V2"/>
    <mergeCell ref="W2:X2"/>
    <mergeCell ref="Y2:Z2"/>
    <mergeCell ref="AA2:AB2"/>
    <mergeCell ref="AC2:AD2"/>
    <mergeCell ref="AE2:AF2"/>
    <mergeCell ref="A18:H18"/>
    <mergeCell ref="AG2:AH2"/>
    <mergeCell ref="AI2:AJ2"/>
    <mergeCell ref="AK2:AL2"/>
    <mergeCell ref="AM2:AN2"/>
    <mergeCell ref="I2:J2"/>
    <mergeCell ref="K2:L2"/>
    <mergeCell ref="M2:N2"/>
    <mergeCell ref="O2:P2"/>
    <mergeCell ref="Q2:R2"/>
    <mergeCell ref="S2:T2"/>
    <mergeCell ref="G2:G3"/>
    <mergeCell ref="H2:H3"/>
  </mergeCells>
  <hyperlinks>
    <hyperlink ref="E8" r:id="rId1" display="http://cnes.datasus.gov.br/Exibe_Ficha_Estabelecimento.asp?VCo_Unidade=4204202537788&amp;VListar=1&amp;VEstado=42&amp;VMun="/>
    <hyperlink ref="E9" r:id="rId2" display="http://cnes.datasus.gov.br/Exibe_Ficha_Estabelecimento.asp?VCo_Unidade=4202902522411&amp;VListar=1&amp;VEstado=42&amp;VMun="/>
    <hyperlink ref="E10" r:id="rId3" display="http://cnes.datasus.gov.br/Exibe_Ficha_Estabelecimento.asp?VCo_Unidade=4202402558254&amp;VListar=1&amp;VEstado=42&amp;VMun="/>
    <hyperlink ref="E11" r:id="rId4" display="http://cnes.datasus.gov.br/Exibe_Ficha_Estabelecimento.asp?VCo_Unidade=4214802568713&amp;VListar=1&amp;VEstado=42&amp;VMun="/>
    <hyperlink ref="E13" r:id="rId5" display="http://cnes.datasus.gov.br/Exibe_Ficha_Estabelecimento.asp?VCo_Unidade=4202402558254&amp;VListar=1&amp;VEstado=42&amp;VMun="/>
    <hyperlink ref="E14" r:id="rId6" display="http://cnes.datasus.gov.br/Exibe_Ficha_Estabelecimento.asp?VCo_Unidade=4202402558246&amp;VListar=1&amp;VEstado=42&amp;VMun="/>
  </hyperlinks>
  <pageMargins left="0.511811024" right="0.511811024" top="0.78740157499999996" bottom="0.78740157499999996" header="0.31496062000000002" footer="0.31496062000000002"/>
  <legacyDrawing r:id="rId7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H18" sqref="H18"/>
    </sheetView>
  </sheetViews>
  <sheetFormatPr defaultRowHeight="15"/>
  <cols>
    <col min="1" max="1" width="31.42578125" customWidth="1"/>
    <col min="2" max="2" width="5.85546875" bestFit="1" customWidth="1"/>
    <col min="3" max="3" width="10.28515625" customWidth="1"/>
    <col min="4" max="4" width="16.85546875" customWidth="1"/>
    <col min="5" max="5" width="13.28515625" bestFit="1" customWidth="1"/>
    <col min="7" max="7" width="12.42578125" bestFit="1" customWidth="1"/>
  </cols>
  <sheetData>
    <row r="1" spans="1:4">
      <c r="A1" s="32" t="s">
        <v>42</v>
      </c>
      <c r="B1" s="110" t="s">
        <v>57</v>
      </c>
      <c r="C1" s="111"/>
      <c r="D1" s="112"/>
    </row>
    <row r="2" spans="1:4" ht="15.75" thickBot="1">
      <c r="A2" s="33"/>
      <c r="B2" s="5" t="s">
        <v>43</v>
      </c>
      <c r="C2" s="5" t="s">
        <v>44</v>
      </c>
      <c r="D2" s="6" t="s">
        <v>45</v>
      </c>
    </row>
    <row r="3" spans="1:4">
      <c r="A3" s="7" t="s">
        <v>35</v>
      </c>
      <c r="B3" s="8">
        <f>'1.FINANC_PN_DRAC_APROVADO'!K22</f>
        <v>14</v>
      </c>
      <c r="C3" s="8">
        <v>0</v>
      </c>
      <c r="D3" s="9">
        <f>'1.FINANC_PN_DRAC_APROVADO'!L22</f>
        <v>13440000</v>
      </c>
    </row>
    <row r="4" spans="1:4">
      <c r="A4" s="7" t="s">
        <v>47</v>
      </c>
      <c r="B4" s="8">
        <f>'1.FINANC_PN_DRAC_APROVADO'!O22</f>
        <v>14</v>
      </c>
      <c r="C4" s="8">
        <v>0</v>
      </c>
      <c r="D4" s="9">
        <f>'1.FINANC_PN_DRAC_APROVADO'!P22</f>
        <v>10080000</v>
      </c>
    </row>
    <row r="5" spans="1:4">
      <c r="A5" s="11" t="s">
        <v>7</v>
      </c>
      <c r="B5" s="8">
        <f>'1.FINANC_PN_DRAC_APROVADO'!Q22</f>
        <v>15</v>
      </c>
      <c r="C5" s="8">
        <f>'1.FINANC_PN_DRAC_APROVADO'!S22</f>
        <v>104</v>
      </c>
      <c r="D5" s="9">
        <f>'1.FINANC_PN_DRAC_APROVADO'!V22</f>
        <v>9332320</v>
      </c>
    </row>
    <row r="6" spans="1:4">
      <c r="A6" s="11" t="s">
        <v>8</v>
      </c>
      <c r="B6" s="8">
        <f>'1.FINANC_PN_DRAC_APROVADO'!W22</f>
        <v>2</v>
      </c>
      <c r="C6" s="8">
        <f>'1.FINANC_PN_DRAC_APROVADO'!Y22</f>
        <v>30</v>
      </c>
      <c r="D6" s="9">
        <f>'1.FINANC_PN_DRAC_APROVADO'!AB22</f>
        <v>3691814.3999999994</v>
      </c>
    </row>
    <row r="7" spans="1:4">
      <c r="A7" s="11" t="s">
        <v>10</v>
      </c>
      <c r="B7" s="8">
        <f>'1.FINANC_PN_DRAC_APROVADO'!AI22</f>
        <v>18</v>
      </c>
      <c r="C7" s="8">
        <f>'1.FINANC_PN_DRAC_APROVADO'!AK22</f>
        <v>65</v>
      </c>
      <c r="D7" s="9">
        <f>'1.FINANC_PN_DRAC_APROVADO'!AN22</f>
        <v>11590531.199999999</v>
      </c>
    </row>
    <row r="8" spans="1:4" s="26" customFormat="1">
      <c r="A8" s="11" t="s">
        <v>11</v>
      </c>
      <c r="B8" s="8">
        <v>0</v>
      </c>
      <c r="C8" s="8">
        <f>'1.FINANC_PN_DRAC_APROVADO'!AQ22</f>
        <v>7</v>
      </c>
      <c r="D8" s="9">
        <f>'1.FINANC_PN_DRAC_APROVADO'!AT22</f>
        <v>670005.31500000006</v>
      </c>
    </row>
    <row r="9" spans="1:4">
      <c r="A9" s="11" t="s">
        <v>12</v>
      </c>
      <c r="B9" s="8">
        <f>'1.FINANC_PN_DRAC_APROVADO'!AU22</f>
        <v>65</v>
      </c>
      <c r="C9" s="8">
        <f>'1.FINANC_PN_DRAC_APROVADO'!AW22</f>
        <v>25</v>
      </c>
      <c r="D9" s="9">
        <f>'1.FINANC_PN_DRAC_APROVADO'!AZ22</f>
        <v>8278200</v>
      </c>
    </row>
    <row r="10" spans="1:4">
      <c r="A10" s="11" t="s">
        <v>46</v>
      </c>
      <c r="B10" s="8">
        <f>'1.FINANC_PN_DRAC_APROVADO'!BC22</f>
        <v>46</v>
      </c>
      <c r="C10" s="8">
        <v>0</v>
      </c>
      <c r="D10" s="9">
        <f>'1.FINANC_PN_DRAC_APROVADO'!BD22</f>
        <v>2266650</v>
      </c>
    </row>
    <row r="11" spans="1:4" ht="15.75" thickBot="1">
      <c r="A11" s="12" t="s">
        <v>34</v>
      </c>
      <c r="B11" s="13">
        <f>SUM(B3:B10)</f>
        <v>174</v>
      </c>
      <c r="C11" s="13">
        <f>SUM(C3:C10)</f>
        <v>231</v>
      </c>
      <c r="D11" s="14">
        <f>SUM(D3:D10)</f>
        <v>59349520.914999992</v>
      </c>
    </row>
    <row r="13" spans="1:4" ht="15.75" thickBot="1"/>
    <row r="14" spans="1:4">
      <c r="A14" s="106" t="s">
        <v>42</v>
      </c>
      <c r="B14" s="108" t="s">
        <v>57</v>
      </c>
      <c r="C14" s="108"/>
      <c r="D14" s="109"/>
    </row>
    <row r="15" spans="1:4">
      <c r="A15" s="107"/>
      <c r="B15" s="21" t="s">
        <v>43</v>
      </c>
      <c r="C15" s="21" t="s">
        <v>44</v>
      </c>
      <c r="D15" s="22" t="s">
        <v>55</v>
      </c>
    </row>
    <row r="16" spans="1:4">
      <c r="A16" s="25" t="s">
        <v>7</v>
      </c>
      <c r="B16" s="10">
        <v>0</v>
      </c>
      <c r="C16" s="10">
        <f>'2.FINANC_PN_DRAC_IMEDIATO'!K18</f>
        <v>48</v>
      </c>
      <c r="D16" s="9">
        <f>'2.FINANC_PN_DRAC_IMEDIATO'!N18</f>
        <v>3276240</v>
      </c>
    </row>
    <row r="17" spans="1:5">
      <c r="A17" s="25" t="s">
        <v>8</v>
      </c>
      <c r="B17" s="10">
        <v>0</v>
      </c>
      <c r="C17" s="10">
        <f>'2.FINANC_PN_DRAC_IMEDIATO'!S18</f>
        <v>30</v>
      </c>
      <c r="D17" s="9">
        <f>'2.FINANC_PN_DRAC_IMEDIATO'!T18</f>
        <v>3166214.4</v>
      </c>
    </row>
    <row r="18" spans="1:5">
      <c r="A18" s="23" t="s">
        <v>10</v>
      </c>
      <c r="B18" s="10">
        <v>0</v>
      </c>
      <c r="C18" s="10">
        <f>'2.FINANC_PN_DRAC_IMEDIATO'!AE18</f>
        <v>65</v>
      </c>
      <c r="D18" s="9">
        <f>'2.FINANC_PN_DRAC_IMEDIATO'!AF18</f>
        <v>6860131.2000000002</v>
      </c>
      <c r="E18" s="1"/>
    </row>
    <row r="19" spans="1:5" s="26" customFormat="1">
      <c r="A19" s="23" t="s">
        <v>11</v>
      </c>
      <c r="B19" s="10">
        <v>0</v>
      </c>
      <c r="C19" s="10">
        <f>'2.FINANC_PN_DRAC_IMEDIATO'!AK18</f>
        <v>7</v>
      </c>
      <c r="D19" s="9">
        <f>'2.FINANC_PN_DRAC_IMEDIATO'!AL18</f>
        <v>670005.31500000006</v>
      </c>
      <c r="E19" s="27"/>
    </row>
    <row r="20" spans="1:5" s="26" customFormat="1">
      <c r="A20" s="23" t="s">
        <v>12</v>
      </c>
      <c r="B20" s="10">
        <v>0</v>
      </c>
      <c r="C20" s="10">
        <f>'2.FINANC_PN_DRAC_IMEDIATO'!AQ18</f>
        <v>25</v>
      </c>
      <c r="D20" s="9">
        <f>'2.FINANC_PN_DRAC_IMEDIATO'!AR18</f>
        <v>2299500</v>
      </c>
      <c r="E20" s="27"/>
    </row>
    <row r="21" spans="1:5" ht="15.75" thickBot="1">
      <c r="A21" s="12" t="s">
        <v>34</v>
      </c>
      <c r="B21" s="24">
        <v>0</v>
      </c>
      <c r="C21" s="24">
        <f>SUM(C16:C20)</f>
        <v>175</v>
      </c>
      <c r="D21" s="14">
        <f>SUM(D16:D20)</f>
        <v>16272090.915000001</v>
      </c>
    </row>
  </sheetData>
  <mergeCells count="3">
    <mergeCell ref="A14:A15"/>
    <mergeCell ref="B14:D14"/>
    <mergeCell ref="B1:D1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>
  <dimension ref="A1:G34"/>
  <sheetViews>
    <sheetView tabSelected="1" workbookViewId="0">
      <selection activeCell="C39" sqref="C39"/>
    </sheetView>
  </sheetViews>
  <sheetFormatPr defaultRowHeight="15"/>
  <cols>
    <col min="2" max="2" width="21.5703125" customWidth="1"/>
    <col min="3" max="3" width="16" customWidth="1"/>
    <col min="4" max="4" width="29" customWidth="1"/>
    <col min="5" max="5" width="20.7109375" bestFit="1" customWidth="1"/>
    <col min="6" max="6" width="13.7109375" bestFit="1" customWidth="1"/>
    <col min="7" max="7" width="14.5703125" customWidth="1"/>
    <col min="9" max="9" width="11.5703125" bestFit="1" customWidth="1"/>
  </cols>
  <sheetData>
    <row r="1" spans="1:7">
      <c r="B1" s="119" t="s">
        <v>48</v>
      </c>
      <c r="C1" s="119"/>
      <c r="D1" s="119"/>
      <c r="E1" s="119"/>
      <c r="F1" s="119"/>
      <c r="G1" s="119"/>
    </row>
    <row r="2" spans="1:7">
      <c r="A2" s="120" t="s">
        <v>49</v>
      </c>
      <c r="B2" s="120" t="s">
        <v>1</v>
      </c>
      <c r="C2" s="120" t="s">
        <v>2</v>
      </c>
      <c r="D2" s="120" t="s">
        <v>3</v>
      </c>
      <c r="E2" s="122" t="s">
        <v>4</v>
      </c>
      <c r="F2" s="122" t="s">
        <v>5</v>
      </c>
      <c r="G2" s="124" t="s">
        <v>50</v>
      </c>
    </row>
    <row r="3" spans="1:7">
      <c r="A3" s="121"/>
      <c r="B3" s="121"/>
      <c r="C3" s="121"/>
      <c r="D3" s="121"/>
      <c r="E3" s="123"/>
      <c r="F3" s="123"/>
      <c r="G3" s="124"/>
    </row>
    <row r="4" spans="1:7" ht="24">
      <c r="A4" s="30">
        <v>421870</v>
      </c>
      <c r="B4" s="2" t="s">
        <v>59</v>
      </c>
      <c r="C4" s="15">
        <v>2491710</v>
      </c>
      <c r="D4" s="16" t="s">
        <v>60</v>
      </c>
      <c r="E4" s="16" t="s">
        <v>56</v>
      </c>
      <c r="F4" s="16" t="s">
        <v>52</v>
      </c>
      <c r="G4" s="4">
        <v>1669176.7549999999</v>
      </c>
    </row>
    <row r="5" spans="1:7" s="26" customFormat="1" ht="24">
      <c r="A5" s="30">
        <v>421950</v>
      </c>
      <c r="B5" s="28" t="s">
        <v>98</v>
      </c>
      <c r="C5" s="30">
        <v>2411393</v>
      </c>
      <c r="D5" s="29" t="s">
        <v>107</v>
      </c>
      <c r="E5" s="29" t="s">
        <v>56</v>
      </c>
      <c r="F5" s="29" t="s">
        <v>52</v>
      </c>
      <c r="G5" s="4">
        <v>1055404.8</v>
      </c>
    </row>
    <row r="6" spans="1:7" s="26" customFormat="1" ht="24">
      <c r="A6" s="30">
        <v>421720</v>
      </c>
      <c r="B6" s="28" t="s">
        <v>100</v>
      </c>
      <c r="C6" s="30">
        <v>6683134</v>
      </c>
      <c r="D6" s="29" t="s">
        <v>101</v>
      </c>
      <c r="E6" s="29" t="s">
        <v>56</v>
      </c>
      <c r="F6" s="29" t="s">
        <v>52</v>
      </c>
      <c r="G6" s="4">
        <v>211080.95999999999</v>
      </c>
    </row>
    <row r="7" spans="1:7" s="26" customFormat="1" ht="36">
      <c r="A7" s="30">
        <v>420820</v>
      </c>
      <c r="B7" s="28" t="s">
        <v>94</v>
      </c>
      <c r="C7" s="30">
        <v>2522691</v>
      </c>
      <c r="D7" s="29" t="s">
        <v>96</v>
      </c>
      <c r="E7" s="29" t="s">
        <v>91</v>
      </c>
      <c r="F7" s="29" t="s">
        <v>97</v>
      </c>
      <c r="G7" s="4">
        <v>1896785.28</v>
      </c>
    </row>
    <row r="8" spans="1:7" s="26" customFormat="1" ht="36">
      <c r="A8" s="30">
        <v>420420</v>
      </c>
      <c r="B8" s="28" t="s">
        <v>63</v>
      </c>
      <c r="C8" s="30">
        <v>2537788</v>
      </c>
      <c r="D8" s="29" t="s">
        <v>64</v>
      </c>
      <c r="E8" s="29" t="s">
        <v>56</v>
      </c>
      <c r="F8" s="29" t="s">
        <v>51</v>
      </c>
      <c r="G8" s="4">
        <v>2054576.24</v>
      </c>
    </row>
    <row r="9" spans="1:7" s="26" customFormat="1">
      <c r="A9" s="30">
        <v>420290</v>
      </c>
      <c r="B9" s="28" t="s">
        <v>68</v>
      </c>
      <c r="C9" s="30">
        <v>2522411</v>
      </c>
      <c r="D9" s="29" t="s">
        <v>69</v>
      </c>
      <c r="E9" s="29" t="s">
        <v>56</v>
      </c>
      <c r="F9" s="29" t="s">
        <v>51</v>
      </c>
      <c r="G9" s="4">
        <v>211080.95999999999</v>
      </c>
    </row>
    <row r="10" spans="1:7" s="26" customFormat="1">
      <c r="A10" s="30">
        <v>420240</v>
      </c>
      <c r="B10" s="28" t="s">
        <v>71</v>
      </c>
      <c r="C10" s="30">
        <v>2558254</v>
      </c>
      <c r="D10" s="29" t="s">
        <v>72</v>
      </c>
      <c r="E10" s="29" t="s">
        <v>56</v>
      </c>
      <c r="F10" s="29" t="s">
        <v>51</v>
      </c>
      <c r="G10" s="4">
        <v>2974376.24</v>
      </c>
    </row>
    <row r="11" spans="1:7" s="26" customFormat="1" ht="24">
      <c r="A11" s="30">
        <v>420930</v>
      </c>
      <c r="B11" s="28" t="s">
        <v>74</v>
      </c>
      <c r="C11" s="30">
        <v>2504332</v>
      </c>
      <c r="D11" s="29" t="s">
        <v>75</v>
      </c>
      <c r="E11" s="29" t="s">
        <v>52</v>
      </c>
      <c r="F11" s="29" t="s">
        <v>51</v>
      </c>
      <c r="G11" s="4">
        <v>1458618.8399999999</v>
      </c>
    </row>
    <row r="12" spans="1:7" s="26" customFormat="1" ht="24">
      <c r="A12" s="30">
        <v>420140</v>
      </c>
      <c r="B12" s="28" t="s">
        <v>105</v>
      </c>
      <c r="C12" s="30">
        <v>2691515</v>
      </c>
      <c r="D12" s="29" t="s">
        <v>106</v>
      </c>
      <c r="E12" s="29" t="s">
        <v>56</v>
      </c>
      <c r="F12" s="29" t="s">
        <v>52</v>
      </c>
      <c r="G12" s="4">
        <v>105540.48</v>
      </c>
    </row>
    <row r="13" spans="1:7" s="26" customFormat="1">
      <c r="A13" s="30">
        <v>420480</v>
      </c>
      <c r="B13" s="28" t="s">
        <v>77</v>
      </c>
      <c r="C13" s="30">
        <v>2302101</v>
      </c>
      <c r="D13" s="29" t="s">
        <v>78</v>
      </c>
      <c r="E13" s="29" t="s">
        <v>56</v>
      </c>
      <c r="F13" s="29" t="s">
        <v>52</v>
      </c>
      <c r="G13" s="4">
        <v>1458618.8399999999</v>
      </c>
    </row>
    <row r="14" spans="1:7" s="26" customFormat="1">
      <c r="A14" s="30">
        <v>420430</v>
      </c>
      <c r="B14" s="28" t="s">
        <v>66</v>
      </c>
      <c r="C14" s="30">
        <v>2303892</v>
      </c>
      <c r="D14" s="29" t="s">
        <v>79</v>
      </c>
      <c r="E14" s="29" t="s">
        <v>56</v>
      </c>
      <c r="F14" s="29" t="s">
        <v>51</v>
      </c>
      <c r="G14" s="4">
        <v>844323.83999999997</v>
      </c>
    </row>
    <row r="15" spans="1:7" s="26" customFormat="1">
      <c r="A15" s="30">
        <v>421480</v>
      </c>
      <c r="B15" s="28" t="s">
        <v>80</v>
      </c>
      <c r="C15" s="30">
        <v>2568713</v>
      </c>
      <c r="D15" s="29" t="s">
        <v>81</v>
      </c>
      <c r="E15" s="29" t="s">
        <v>56</v>
      </c>
      <c r="F15" s="29" t="s">
        <v>51</v>
      </c>
      <c r="G15" s="4">
        <v>1277102.8799999999</v>
      </c>
    </row>
    <row r="16" spans="1:7">
      <c r="A16" s="30">
        <v>420460</v>
      </c>
      <c r="B16" s="2" t="s">
        <v>83</v>
      </c>
      <c r="C16" s="15">
        <v>2758164</v>
      </c>
      <c r="D16" s="16" t="s">
        <v>85</v>
      </c>
      <c r="E16" s="16" t="s">
        <v>56</v>
      </c>
      <c r="F16" s="16" t="s">
        <v>51</v>
      </c>
      <c r="G16" s="4">
        <v>316621.44</v>
      </c>
    </row>
    <row r="17" spans="1:7" ht="24">
      <c r="A17" s="30">
        <v>420460</v>
      </c>
      <c r="B17" s="2" t="s">
        <v>83</v>
      </c>
      <c r="C17" s="17">
        <v>2594277</v>
      </c>
      <c r="D17" s="16" t="s">
        <v>84</v>
      </c>
      <c r="E17" s="16" t="s">
        <v>56</v>
      </c>
      <c r="F17" s="16" t="s">
        <v>51</v>
      </c>
      <c r="G17" s="4">
        <v>738783.36</v>
      </c>
    </row>
    <row r="18" spans="1:7">
      <c r="A18" s="3"/>
      <c r="B18" s="113" t="s">
        <v>34</v>
      </c>
      <c r="C18" s="114"/>
      <c r="D18" s="114"/>
      <c r="E18" s="114"/>
      <c r="F18" s="115"/>
      <c r="G18" s="18">
        <f>SUM(G4:G17)</f>
        <v>16272090.914999997</v>
      </c>
    </row>
    <row r="20" spans="1:7">
      <c r="B20" s="19" t="s">
        <v>49</v>
      </c>
      <c r="C20" s="19" t="s">
        <v>1</v>
      </c>
      <c r="D20" s="19" t="s">
        <v>53</v>
      </c>
      <c r="E20" s="19" t="s">
        <v>54</v>
      </c>
    </row>
    <row r="21" spans="1:7" s="26" customFormat="1">
      <c r="B21" s="31">
        <v>420140</v>
      </c>
      <c r="C21" s="28" t="s">
        <v>105</v>
      </c>
      <c r="D21" s="29" t="s">
        <v>52</v>
      </c>
      <c r="E21" s="4">
        <v>105540.48</v>
      </c>
    </row>
    <row r="22" spans="1:7" s="26" customFormat="1">
      <c r="B22" s="31">
        <v>420240</v>
      </c>
      <c r="C22" s="28" t="s">
        <v>71</v>
      </c>
      <c r="D22" s="29" t="s">
        <v>51</v>
      </c>
      <c r="E22" s="4">
        <v>2974376.24</v>
      </c>
    </row>
    <row r="23" spans="1:7" s="26" customFormat="1">
      <c r="B23" s="31">
        <v>420290</v>
      </c>
      <c r="C23" s="28" t="s">
        <v>68</v>
      </c>
      <c r="D23" s="29" t="s">
        <v>51</v>
      </c>
      <c r="E23" s="4">
        <v>211080.95999999999</v>
      </c>
    </row>
    <row r="24" spans="1:7" s="26" customFormat="1">
      <c r="B24" s="31">
        <v>420420</v>
      </c>
      <c r="C24" s="28" t="s">
        <v>63</v>
      </c>
      <c r="D24" s="29" t="s">
        <v>51</v>
      </c>
      <c r="E24" s="4">
        <v>2054576.24</v>
      </c>
    </row>
    <row r="25" spans="1:7" s="26" customFormat="1">
      <c r="B25" s="31">
        <v>420430</v>
      </c>
      <c r="C25" s="28" t="s">
        <v>66</v>
      </c>
      <c r="D25" s="29" t="s">
        <v>51</v>
      </c>
      <c r="E25" s="4">
        <v>844323.83999999997</v>
      </c>
    </row>
    <row r="26" spans="1:7" s="26" customFormat="1">
      <c r="B26" s="31">
        <v>420460</v>
      </c>
      <c r="C26" s="28" t="s">
        <v>83</v>
      </c>
      <c r="D26" s="29" t="s">
        <v>51</v>
      </c>
      <c r="E26" s="88">
        <f>G16+G17</f>
        <v>1055404.8</v>
      </c>
    </row>
    <row r="27" spans="1:7" s="26" customFormat="1">
      <c r="B27" s="31">
        <v>420480</v>
      </c>
      <c r="C27" s="28" t="s">
        <v>77</v>
      </c>
      <c r="D27" s="29" t="s">
        <v>52</v>
      </c>
      <c r="E27" s="4">
        <v>1458618.8399999999</v>
      </c>
    </row>
    <row r="28" spans="1:7">
      <c r="B28" s="31">
        <v>420820</v>
      </c>
      <c r="C28" s="28" t="s">
        <v>94</v>
      </c>
      <c r="D28" s="16" t="s">
        <v>97</v>
      </c>
      <c r="E28" s="4">
        <v>1896785.28</v>
      </c>
    </row>
    <row r="29" spans="1:7">
      <c r="B29" s="31">
        <v>420930</v>
      </c>
      <c r="C29" s="28" t="s">
        <v>74</v>
      </c>
      <c r="D29" s="16" t="s">
        <v>51</v>
      </c>
      <c r="E29" s="4">
        <v>1458618.8399999999</v>
      </c>
    </row>
    <row r="30" spans="1:7" s="26" customFormat="1">
      <c r="B30" s="31">
        <v>421480</v>
      </c>
      <c r="C30" s="28" t="s">
        <v>80</v>
      </c>
      <c r="D30" s="29" t="s">
        <v>51</v>
      </c>
      <c r="E30" s="4">
        <v>1277102.8799999999</v>
      </c>
    </row>
    <row r="31" spans="1:7" s="26" customFormat="1" ht="24">
      <c r="B31" s="31">
        <v>421720</v>
      </c>
      <c r="C31" s="28" t="s">
        <v>100</v>
      </c>
      <c r="D31" s="29" t="s">
        <v>52</v>
      </c>
      <c r="E31" s="4">
        <v>211080.95999999999</v>
      </c>
    </row>
    <row r="32" spans="1:7" s="26" customFormat="1">
      <c r="B32" s="31">
        <v>421870</v>
      </c>
      <c r="C32" s="28" t="s">
        <v>59</v>
      </c>
      <c r="D32" s="29" t="s">
        <v>52</v>
      </c>
      <c r="E32" s="4">
        <v>1669176.7549999999</v>
      </c>
    </row>
    <row r="33" spans="2:5">
      <c r="B33" s="31">
        <v>421950</v>
      </c>
      <c r="C33" s="28" t="s">
        <v>98</v>
      </c>
      <c r="D33" s="16" t="s">
        <v>52</v>
      </c>
      <c r="E33" s="4">
        <v>1055404.8</v>
      </c>
    </row>
    <row r="34" spans="2:5">
      <c r="B34" s="116" t="s">
        <v>34</v>
      </c>
      <c r="C34" s="117"/>
      <c r="D34" s="118"/>
      <c r="E34" s="20">
        <f>SUM(E21:E33)</f>
        <v>16272090.914999999</v>
      </c>
    </row>
  </sheetData>
  <protectedRanges>
    <protectedRange sqref="B28:B33 A4:A11 A13:A16" name="Intervalo1_1"/>
    <protectedRange sqref="E4:E17" name="Intervalo1_7"/>
    <protectedRange sqref="D28:D33 F4:F17" name="Intervalo1_8"/>
    <protectedRange sqref="B4:B11 C21:C33 B13:B17" name="Intervalo1_9"/>
    <protectedRange sqref="C4:C17" name="Intervalo1_10"/>
    <protectedRange sqref="D4:D17" name="Intervalo1_11"/>
    <protectedRange sqref="A12" name="Intervalo1_4"/>
    <protectedRange sqref="B12" name="Intervalo1_4_1"/>
  </protectedRanges>
  <mergeCells count="10">
    <mergeCell ref="B18:F18"/>
    <mergeCell ref="B34:D34"/>
    <mergeCell ref="B1:G1"/>
    <mergeCell ref="A2:A3"/>
    <mergeCell ref="B2:B3"/>
    <mergeCell ref="C2:C3"/>
    <mergeCell ref="D2:D3"/>
    <mergeCell ref="E2:E3"/>
    <mergeCell ref="F2:F3"/>
    <mergeCell ref="G2:G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LISTAS</vt:lpstr>
      <vt:lpstr>1.FINANC_PN_DRAC_APROVADO</vt:lpstr>
      <vt:lpstr>2.FINANC_PN_DRAC_IMEDIATO</vt:lpstr>
      <vt:lpstr>CONSOLIDADO</vt:lpstr>
      <vt:lpstr>PORTARIA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Fábio Campelo Santos da Fonseca</dc:creator>
  <cp:lastModifiedBy>delziovocr</cp:lastModifiedBy>
  <cp:lastPrinted>2012-03-29T14:09:33Z</cp:lastPrinted>
  <dcterms:created xsi:type="dcterms:W3CDTF">2012-01-20T17:13:23Z</dcterms:created>
  <dcterms:modified xsi:type="dcterms:W3CDTF">2013-08-27T20:36:57Z</dcterms:modified>
</cp:coreProperties>
</file>