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8.xml.rels" ContentType="application/vnd.openxmlformats-package.relationships+xml"/>
  <Override PartName="/xl/sharedStrings.xml" ContentType="application/vnd.openxmlformats-officedocument.spreadsheetml.sharedStrings+xml"/>
  <Override PartName="/xl/media/image7.png" ContentType="image/png"/>
  <Override PartName="/xl/media/image11.png" ContentType="image/png"/>
  <Override PartName="/xl/media/image8.png" ContentType="image/png"/>
  <Override PartName="/xl/media/image12.png" ContentType="image/png"/>
  <Override PartName="/xl/media/image9.png" ContentType="image/png"/>
  <Override PartName="/xl/media/image10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7"/>
  </bookViews>
  <sheets>
    <sheet name="Teto" sheetId="1" state="visible" r:id="rId2"/>
    <sheet name="Produção_tabwin" sheetId="2" state="visible" r:id="rId3"/>
    <sheet name="Cirurgias_de_Neuro" sheetId="3" state="visible" r:id="rId4"/>
    <sheet name="Neuro_Endo_" sheetId="4" state="visible" r:id="rId5"/>
    <sheet name="Total" sheetId="5" state="visible" r:id="rId6"/>
    <sheet name="TABNET" sheetId="6" state="hidden" r:id="rId7"/>
    <sheet name="Valores_excedente" sheetId="7" state="hidden" r:id="rId8"/>
    <sheet name="Deliberação" sheetId="8" state="visible" r:id="rId9"/>
    <sheet name="Deliberação_PPI" sheetId="9" state="hidden" r:id="rId10"/>
    <sheet name="PHC" sheetId="10" state="hidden" r:id="rId11"/>
  </sheets>
  <definedNames>
    <definedName function="false" hidden="false" localSheetId="2" name="_xlnm.Print_Area" vbProcedure="false">Cirurgias_de_Neuro!$A$1:$M$42</definedName>
    <definedName function="false" hidden="false" localSheetId="7" name="_xlnm.Print_Area" vbProcedure="false">Deliberação!$B$1:$I$38</definedName>
    <definedName function="false" hidden="false" localSheetId="8" name="_xlnm.Print_Area" vbProcedure="false">Deliberação_PPI!$A$1:$I$27</definedName>
    <definedName function="false" hidden="false" localSheetId="1" name="_xlnm.Print_Area" vbProcedure="false">Produção_tabwin!$B$7:$B$45</definedName>
    <definedName function="false" hidden="false" localSheetId="4" name="_xlnm.Print_Area" vbProcedure="false">Total!$A$1:$D$44</definedName>
    <definedName function="false" hidden="false" localSheetId="6" name="_xlnm.Print_Area" vbProcedure="false">Valores_excedente!$A$1:$I$37</definedName>
    <definedName function="false" hidden="false" localSheetId="0" name="Excel_BuiltIn_Print_Titles" vbProcedure="false">Teto!$1:$5</definedName>
    <definedName function="false" hidden="false" localSheetId="1" name="Excel_BuiltIn_Print_Titles" vbProcedure="false">Produção_tabwin!$A$1:$amn$4</definedName>
    <definedName function="false" hidden="false" localSheetId="2" name="Excel_BuiltIn_Print_Titles" vbProcedure="false">Cirurgias_de_Neuro!$1:$8</definedName>
    <definedName function="false" hidden="false" localSheetId="4" name="Excel_BuiltIn_Print_Titles" vbProcedure="false">Total!$1:$7</definedName>
    <definedName function="false" hidden="false" localSheetId="6" name="Excel_BuiltIn_Print_Titles" vbProcedure="false">Valores_excedente!$1:$4</definedName>
    <definedName function="false" hidden="false" localSheetId="7" name="Excel_BuiltIn_Print_Area" vbProcedure="false">Deliberação!$A$1:$I$36</definedName>
    <definedName function="false" hidden="false" localSheetId="7" name="Excel_BuiltIn_Print_Titles" vbProcedure="false">Deliberação!$1:$7</definedName>
    <definedName function="false" hidden="false" localSheetId="8" name="Excel_BuiltIn_Print_Titles" vbProcedure="false">Deliberação_PPI!$1:$4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<sst xmlns="http://schemas.openxmlformats.org/spreadsheetml/2006/main" count="617" uniqueCount="176">
  <si>
    <t xml:space="preserve">                 ESTADO DE SANTA CATARINA</t>
  </si>
  <si>
    <t xml:space="preserve">                 SECRETARIA DE ESTADO DA SAÚDE</t>
  </si>
  <si>
    <t xml:space="preserve">                 SUPERINTENDÊNCIA DE ATENÇÃO À SAÚDE </t>
  </si>
  <si>
    <t xml:space="preserve">                 DIRETORIA DE ATENÇÃO ESPECIALIZADA </t>
  </si>
  <si>
    <t xml:space="preserve">                 GERÊNCIA DE MONITORAMENTO E AVALIAÇÃO EM SAÚDE</t>
  </si>
  <si>
    <t xml:space="preserve">Município</t>
  </si>
  <si>
    <t xml:space="preserve">Teto Mensal Hospitalar Neuro </t>
  </si>
  <si>
    <t xml:space="preserve">Cirurgia Adulto</t>
  </si>
  <si>
    <t xml:space="preserve">Cirurgia Infantil </t>
  </si>
  <si>
    <t xml:space="preserve">Total</t>
  </si>
  <si>
    <t xml:space="preserve">BLUMENAU</t>
  </si>
  <si>
    <t xml:space="preserve">CAÇADOR</t>
  </si>
  <si>
    <t xml:space="preserve">CHAPECÓ</t>
  </si>
  <si>
    <t xml:space="preserve">CONCÓRDIA</t>
  </si>
  <si>
    <t xml:space="preserve">CRICIÚMA</t>
  </si>
  <si>
    <t xml:space="preserve">ITAJAÍ</t>
  </si>
  <si>
    <t xml:space="preserve">JARAGUÁ DO SUL</t>
  </si>
  <si>
    <t xml:space="preserve">JOAÇABA</t>
  </si>
  <si>
    <t xml:space="preserve">JOINVILLE</t>
  </si>
  <si>
    <t xml:space="preserve">LAGES</t>
  </si>
  <si>
    <t xml:space="preserve">MAFRA</t>
  </si>
  <si>
    <t xml:space="preserve">RIO DO SUL</t>
  </si>
  <si>
    <t xml:space="preserve">TUBARÃO</t>
  </si>
  <si>
    <t xml:space="preserve">FLORIANÓPOLIS</t>
  </si>
  <si>
    <t xml:space="preserve">JOINVILLE INFANTIL</t>
  </si>
  <si>
    <t xml:space="preserve">FLORIANÓPOLIS INFANTIL</t>
  </si>
  <si>
    <t xml:space="preserve">Teto Mensal Hospitalar Neuro Endo </t>
  </si>
  <si>
    <t xml:space="preserve">Cirurgia</t>
  </si>
  <si>
    <t xml:space="preserve">Blumenau</t>
  </si>
  <si>
    <t xml:space="preserve">Criciúma</t>
  </si>
  <si>
    <t xml:space="preserve">Itajaí</t>
  </si>
  <si>
    <t xml:space="preserve">Joinville</t>
  </si>
  <si>
    <t xml:space="preserve">Lages</t>
  </si>
  <si>
    <t xml:space="preserve">Florianópolis</t>
  </si>
  <si>
    <t xml:space="preserve">Teto Mensal Hospitalar Neuro + Neuro Endo</t>
  </si>
  <si>
    <t xml:space="preserve">Neuro </t>
  </si>
  <si>
    <t xml:space="preserve">Neuro Endo</t>
  </si>
  <si>
    <t xml:space="preserve">Chapecó</t>
  </si>
  <si>
    <t xml:space="preserve">Jaraguá do Sul</t>
  </si>
  <si>
    <t xml:space="preserve">Rio do Sul</t>
  </si>
  <si>
    <t xml:space="preserve">São Bento do Sul</t>
  </si>
  <si>
    <t xml:space="preserve">Joaçaba</t>
  </si>
  <si>
    <t xml:space="preserve">Porto União</t>
  </si>
  <si>
    <t xml:space="preserve">Tubarão</t>
  </si>
  <si>
    <t xml:space="preserve">PRODUÇÃO  CIRURGIAS NEUROLÓGICAS</t>
  </si>
  <si>
    <t xml:space="preserve">DATA DE TABULAÇÃO: 14/05/2024</t>
  </si>
  <si>
    <t xml:space="preserve">Produçã MAC</t>
  </si>
  <si>
    <t xml:space="preserve">Produçã FAEC</t>
  </si>
  <si>
    <t xml:space="preserve">CIRURGIAS 0403</t>
  </si>
  <si>
    <t xml:space="preserve">Físico</t>
  </si>
  <si>
    <t xml:space="preserve">Financeiro</t>
  </si>
  <si>
    <t xml:space="preserve">2303892 HOSPITAL SAO FRANCISCO - Concórdia</t>
  </si>
  <si>
    <t xml:space="preserve">2306336 HOSPITAL E MATERNIDADE SAO JOSE - Jaragu  do Sul</t>
  </si>
  <si>
    <t xml:space="preserve">2436469 HOSPITAL MUNICIPAL SAO JOSE - Joinville</t>
  </si>
  <si>
    <t xml:space="preserve">2491710 HOSPITAL NOSSA SENHORA DA CONCEICAO - TubarÆo</t>
  </si>
  <si>
    <t xml:space="preserve">2504316 SOCIEDADE MAE DA DIVINA PROVIDENCIAHOSP N SRA DOS PRAZERES -</t>
  </si>
  <si>
    <t xml:space="preserve">2522691 HOSPITAL E MATERNIDADE MARIETA KONDER BORNHAUSEN - Itaja¡</t>
  </si>
  <si>
    <t xml:space="preserve">2537788 ASSOCIACAO HOSPITALAR LENOIR VARGAS HOSPITAL REGIONAL - Chap</t>
  </si>
  <si>
    <t xml:space="preserve">2691841 HOSPITAL GOVERNADOR CELSO RAMOS - Florian¢polis</t>
  </si>
  <si>
    <t xml:space="preserve">2691868 HOSPITAL INFANTIL JOANA DE GUSMAO - Florian¢polis</t>
  </si>
  <si>
    <t xml:space="preserve">2758164 HOSPITAL SAO JOSE - Crici£ma</t>
  </si>
  <si>
    <t xml:space="preserve">6048692 HOSPITAL MATERNO INFANTIL DR JESER AMARANTE FARIA - Joinvill</t>
  </si>
  <si>
    <t xml:space="preserve">2301830 HOSPITAL MAICE - Caçador</t>
  </si>
  <si>
    <t xml:space="preserve">2558246 HOSPITAL SANTA ISABEL - Blumenau</t>
  </si>
  <si>
    <t xml:space="preserve">2560771 HOSPITAL UNIVERSITARIO SANTA TEREZINHA - Joa‡aba</t>
  </si>
  <si>
    <t xml:space="preserve">2568713 HOSPITAL REGIONAL ALTO VALE - Rio do Sul</t>
  </si>
  <si>
    <t xml:space="preserve">2379333 HOSPITAL SÃO VICENTE DE PAULO – Mafra</t>
  </si>
  <si>
    <t xml:space="preserve">TOTAL</t>
  </si>
  <si>
    <t xml:space="preserve">CIRURGIAS MULTIPLAS</t>
  </si>
  <si>
    <t xml:space="preserve">2303892 HOSPITAL SAO FRANCISCO - Conc¢rdia</t>
  </si>
  <si>
    <t xml:space="preserve">2301830 HOSPITAL MAICE - Ca‡ador</t>
  </si>
  <si>
    <t xml:space="preserve">CIRURGIAS SEQUENCIAIS DE NEURO</t>
  </si>
  <si>
    <t xml:space="preserve">Produçã Total </t>
  </si>
  <si>
    <t xml:space="preserve">Termo de Compromisso </t>
  </si>
  <si>
    <t xml:space="preserve">CIRURGIAS  NEURO ENDO-VASCULAR 04.03.07</t>
  </si>
  <si>
    <t xml:space="preserve">% Produção / Termo </t>
  </si>
  <si>
    <t xml:space="preserve">CIRURGIAS NEURO GERAL</t>
  </si>
  <si>
    <t xml:space="preserve">                        ESTADO DE SANTA CATARINA</t>
  </si>
  <si>
    <t xml:space="preserve">                        SECRETARIA DE ESTADO DA SAÚDE</t>
  </si>
  <si>
    <t xml:space="preserve">                        SUPERINTENDÊNCIA DE ATENÇÃO À SAÚDE </t>
  </si>
  <si>
    <t xml:space="preserve">                        DIRETORIA DE ATENÇÃO ESPECIALIZADA </t>
  </si>
  <si>
    <t xml:space="preserve">                        GERÊNCIA DE MONITORAMENTO E AVALIAÇÃO EM SAÚDE</t>
  </si>
  <si>
    <t xml:space="preserve">Encontro de Contas Termo de Compromisso de Garantia de Acesso Neurologia
Período Março   de 2024
CIRURGIA</t>
  </si>
  <si>
    <t xml:space="preserve">Hospital</t>
  </si>
  <si>
    <t xml:space="preserve">Teto Mensal Hospitalar</t>
  </si>
  <si>
    <t xml:space="preserve">GESTÃO</t>
  </si>
  <si>
    <t xml:space="preserve">Teto Hospitalar Mensão</t>
  </si>
  <si>
    <t xml:space="preserve">Desconto 0403 com CID de ONCO</t>
  </si>
  <si>
    <t xml:space="preserve">Teto
X
Produção</t>
  </si>
  <si>
    <t xml:space="preserve">Produção FAEC</t>
  </si>
  <si>
    <t xml:space="preserve">Produção Geral </t>
  </si>
  <si>
    <t xml:space="preserve">Teto
X                          Produção Geral </t>
  </si>
  <si>
    <t xml:space="preserve">Del. CIB 431/14</t>
  </si>
  <si>
    <t xml:space="preserve">Teto</t>
  </si>
  <si>
    <t xml:space="preserve">Produção</t>
  </si>
  <si>
    <t xml:space="preserve">Faixa Federal </t>
  </si>
  <si>
    <t xml:space="preserve">HOSPITAL SANTA ISABEL</t>
  </si>
  <si>
    <t xml:space="preserve">GM</t>
  </si>
  <si>
    <t xml:space="preserve">ASSOCIAÇÃO HOSPITALAR LENOIR VARGAS HOSPITAL REGIONAL</t>
  </si>
  <si>
    <t xml:space="preserve"> HOSPITAL SÃO FRANCISCO</t>
  </si>
  <si>
    <t xml:space="preserve"> HOSPITAL SÃO JOSÉ</t>
  </si>
  <si>
    <t xml:space="preserve">GE</t>
  </si>
  <si>
    <t xml:space="preserve">HOSPITAL E MATERNIDADE MARIETA KONDER BORNHAUSEN</t>
  </si>
  <si>
    <t xml:space="preserve">HOSPITAL REGIONAL ALTO VALE</t>
  </si>
  <si>
    <t xml:space="preserve">HOSPITAL NOSSA SENHORA  DOS PRAZERES</t>
  </si>
  <si>
    <t xml:space="preserve">HOSPITAL UNIVERSITÁRIO SANTA TEREZINHA</t>
  </si>
  <si>
    <t xml:space="preserve">HOSPITAL MAICE</t>
  </si>
  <si>
    <t xml:space="preserve">HOSPITAL SÃO VICENTE DE PAULO</t>
  </si>
  <si>
    <t xml:space="preserve">HOSPITAL NOSSA SENHORA DA CONCEIÇÃO</t>
  </si>
  <si>
    <t xml:space="preserve">HOSPITAL GOVERNADOR CELSO RAMOS</t>
  </si>
  <si>
    <t xml:space="preserve">HOSPITAL INFANTIL JOANA DE GUSMÃO</t>
  </si>
  <si>
    <t xml:space="preserve">HOSPITAL MATERNO INFANTIL DR JESER AMARANTE FARIA</t>
  </si>
  <si>
    <t xml:space="preserve">Extrapolamento GM</t>
  </si>
  <si>
    <t xml:space="preserve">Sobra de Teto GM </t>
  </si>
  <si>
    <t xml:space="preserve">Extrapolamento GE</t>
  </si>
  <si>
    <t xml:space="preserve">Sobra de Teto GE</t>
  </si>
  <si>
    <t xml:space="preserve">Extrapolamento GERAL</t>
  </si>
  <si>
    <t xml:space="preserve">Sobra de Teto GERAL</t>
  </si>
  <si>
    <t xml:space="preserve">Encontro de Contas Termo de Compromisso de Garantia de Acesso Neurologia
Período Março   de 2024
Neuro Endo</t>
  </si>
  <si>
    <t xml:space="preserve">HOSPITAL</t>
  </si>
  <si>
    <t xml:space="preserve">Teto Hospitalar Mensal</t>
  </si>
  <si>
    <t xml:space="preserve">                             ESTADO DE SANTA CATARINA</t>
  </si>
  <si>
    <t xml:space="preserve">                             SECRETARIA DE ESTADO DA SAÚDE</t>
  </si>
  <si>
    <t xml:space="preserve">                             SUPERINTENDÊNCIA DE ATENÇÃO À SAÚDE </t>
  </si>
  <si>
    <t xml:space="preserve">                             DIRETORIA DE ATENÇÃO ESPECIALIZADA </t>
  </si>
  <si>
    <t xml:space="preserve">                            GERÊNCIA DE MONITORAMENTO E AVALIAÇÃO EM SAÚDE</t>
  </si>
  <si>
    <t xml:space="preserve">Encontro de Contas Termo de Compromisso de Garantia de Acesso da Neurologia
Período Março   de 2024
Neurologia GERAL</t>
  </si>
  <si>
    <t xml:space="preserve">Teto
X
Produção MAC</t>
  </si>
  <si>
    <t xml:space="preserve">Produção GERAL</t>
  </si>
  <si>
    <t xml:space="preserve">Teto
X
Produção Geral</t>
  </si>
  <si>
    <t xml:space="preserve">Produção MAC</t>
  </si>
  <si>
    <t xml:space="preserve">GESTÃO MUNICIPAL</t>
  </si>
  <si>
    <t xml:space="preserve">SOBRAS DE TETO GM</t>
  </si>
  <si>
    <t xml:space="preserve">GESTÃO ESTADUAL</t>
  </si>
  <si>
    <t xml:space="preserve">SOBRAS DE TETO GE</t>
  </si>
  <si>
    <t xml:space="preserve">SOBRAS DE TETO GERAL</t>
  </si>
  <si>
    <t xml:space="preserve">ESTADO DE SANTA CATARINA</t>
  </si>
  <si>
    <t xml:space="preserve">SECRETARIA DE ESTADO DA SAÚDE</t>
  </si>
  <si>
    <t xml:space="preserve">GERÊNCIA DE CONTROLE E AVALIAÇÃO DE SISTEMAS DE SAÚDE</t>
  </si>
  <si>
    <t xml:space="preserve">Encontro de Contas Termo de Compromisso de Garantia de Acesso da Neurologia
Período Abrilde 2023
Neurologia GERAL</t>
  </si>
  <si>
    <t xml:space="preserve">Gestão</t>
  </si>
  <si>
    <t xml:space="preserve">Teto
Geral</t>
  </si>
  <si>
    <t xml:space="preserve">Produção
Geral</t>
  </si>
  <si>
    <t xml:space="preserve">GE/SES</t>
  </si>
  <si>
    <t xml:space="preserve">Total Geral</t>
  </si>
  <si>
    <t xml:space="preserve">Encontro de Contas Termo de Compromisso de Garantia de Acesso da Neurologia
Período Março   de 2024
DELIBERAÇÃO</t>
  </si>
  <si>
    <t xml:space="preserve">Produção excedente</t>
  </si>
  <si>
    <t xml:space="preserve">Sobra do EC Outubro 2023</t>
  </si>
  <si>
    <t xml:space="preserve">Saldo a ser remanejado</t>
  </si>
  <si>
    <t xml:space="preserve">Remanejamento proporcional</t>
  </si>
  <si>
    <t xml:space="preserve">Saldo a ser considerado próximo EC</t>
  </si>
  <si>
    <t xml:space="preserve">GM </t>
  </si>
  <si>
    <t xml:space="preserve">GM  </t>
  </si>
  <si>
    <t xml:space="preserve">Remanejamento do superávit</t>
  </si>
  <si>
    <t xml:space="preserve">Sobra do EC Julho 2023</t>
  </si>
  <si>
    <t xml:space="preserve">Sobra do EC Julho + Dezembro</t>
  </si>
  <si>
    <t xml:space="preserve">Saldo a ser remanejado da Gestão Estadual</t>
  </si>
  <si>
    <t xml:space="preserve">Total a ser remanejado </t>
  </si>
  <si>
    <t xml:space="preserve">Encontro de Contas Termo de Compromisso de Garantia de Acesso da Neurologia
Período Junhoa Junhode 2021
DELIBERAÇÃO</t>
  </si>
  <si>
    <t xml:space="preserve">Sobra do EC 2º semestre 2020</t>
  </si>
  <si>
    <t xml:space="preserve">Valor a ser remanejado</t>
  </si>
  <si>
    <t xml:space="preserve">Remanejamento</t>
  </si>
  <si>
    <t xml:space="preserve">Sobra do EC 2º semestre 2020 + 1º trimestre 2021</t>
  </si>
  <si>
    <t xml:space="preserve">Hospitais SES</t>
  </si>
  <si>
    <t xml:space="preserve">                                                                                        Encontro de Contas Termo de Compromisso de Garantia de Acesso da Neurologia</t>
  </si>
  <si>
    <t xml:space="preserve">                                                                                                                               Período Abrilde 2023</t>
  </si>
  <si>
    <t xml:space="preserve">                                                                                                                                  Politica Hospitalar Catarinense</t>
  </si>
  <si>
    <t xml:space="preserve">MUNICÍPIO</t>
  </si>
  <si>
    <t xml:space="preserve">PRODUÇÃO GERAL</t>
  </si>
  <si>
    <t xml:space="preserve">TERMO</t>
  </si>
  <si>
    <t xml:space="preserve">PHC</t>
  </si>
  <si>
    <t xml:space="preserve">CUSTO MÉDIO</t>
  </si>
  <si>
    <t xml:space="preserve">FINANCEIRO</t>
  </si>
  <si>
    <t xml:space="preserve">FÍSICO</t>
  </si>
  <si>
    <t xml:space="preserve">META</t>
  </si>
  <si>
    <t xml:space="preserve">PRODUÇÃO</t>
  </si>
</sst>
</file>

<file path=xl/styles.xml><?xml version="1.0" encoding="utf-8"?>
<styleSheet xmlns="http://schemas.openxmlformats.org/spreadsheetml/2006/main">
  <numFmts count="14">
    <numFmt numFmtId="164" formatCode="General"/>
    <numFmt numFmtId="165" formatCode="&quot; R$ &quot;* #,##0.00\ ;&quot; R$ &quot;* \(#,##0.00\);&quot; R$ &quot;* \-#\ ;@\ "/>
    <numFmt numFmtId="166" formatCode="0%"/>
    <numFmt numFmtId="167" formatCode="* #,##0.00\ ;* \(#,##0.00\);* \-#\ ;@\ "/>
    <numFmt numFmtId="168" formatCode="* #,##0.00\ ;* \(#,##0.00\);* \-#\ ;@\ "/>
    <numFmt numFmtId="169" formatCode="[$R$-416]\ #,##0.00;[RED]\-[$R$-416]\ #,##0.00"/>
    <numFmt numFmtId="170" formatCode="* #,##0.00\ ;\-* #,##0.00\ ;* \-#\ ;@\ "/>
    <numFmt numFmtId="171" formatCode="\ [$R$-416]\ * #,##0.00\ ;\-[$R$-416]\ * #,##0.00\ ;\ [$R$-416]\ * \-#\ ;\ @\ "/>
    <numFmt numFmtId="172" formatCode="General"/>
    <numFmt numFmtId="173" formatCode="_-&quot;R$ &quot;* #,##0.00_-;&quot;-R$ &quot;* #,##0.00_-;_-&quot;R$ &quot;* \-??_-;_-@_-"/>
    <numFmt numFmtId="174" formatCode="&quot;R$ &quot;#,##0.00"/>
    <numFmt numFmtId="175" formatCode="[$R$-416]\ #,##0.00;[RED][$R$-416]\ #,##0.00"/>
    <numFmt numFmtId="176" formatCode="&quot; R$ &quot;* #,##0.00\ ;&quot; R$ &quot;* \(#,##0.00\);&quot; R$ &quot;* \-#\ ;@\ "/>
    <numFmt numFmtId="177" formatCode="#,##0.00"/>
  </numFmts>
  <fonts count="38">
    <font>
      <sz val="10"/>
      <color rgb="FF00000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color rgb="FFFFFFFF"/>
      <name val="Arial"/>
      <family val="2"/>
      <charset val="1"/>
    </font>
    <font>
      <b val="true"/>
      <sz val="10"/>
      <color rgb="FF000000"/>
      <name val="Arial"/>
      <family val="2"/>
      <charset val="1"/>
    </font>
    <font>
      <sz val="10"/>
      <color rgb="FFCC0000"/>
      <name val="Arial"/>
      <family val="2"/>
      <charset val="1"/>
    </font>
    <font>
      <i val="true"/>
      <sz val="10"/>
      <color rgb="FF808080"/>
      <name val="Arial"/>
      <family val="2"/>
      <charset val="1"/>
    </font>
    <font>
      <sz val="10"/>
      <color rgb="FF006600"/>
      <name val="Arial"/>
      <family val="2"/>
      <charset val="1"/>
    </font>
    <font>
      <b val="true"/>
      <sz val="18"/>
      <color rgb="FF000000"/>
      <name val="Arial"/>
      <family val="2"/>
      <charset val="1"/>
    </font>
    <font>
      <b val="true"/>
      <sz val="24"/>
      <color rgb="FF000000"/>
      <name val="Arial"/>
      <family val="2"/>
      <charset val="1"/>
    </font>
    <font>
      <b val="true"/>
      <sz val="12"/>
      <color rgb="FF000000"/>
      <name val="Arial"/>
      <family val="2"/>
      <charset val="1"/>
    </font>
    <font>
      <u val="single"/>
      <sz val="10"/>
      <color rgb="FF0000EE"/>
      <name val="Arial"/>
      <family val="2"/>
      <charset val="1"/>
    </font>
    <font>
      <sz val="10"/>
      <name val="Arial"/>
      <family val="2"/>
      <charset val="1"/>
    </font>
    <font>
      <sz val="10"/>
      <color rgb="FF996600"/>
      <name val="Arial"/>
      <family val="2"/>
      <charset val="1"/>
    </font>
    <font>
      <sz val="10"/>
      <color rgb="FF000000"/>
      <name val="Arial1"/>
      <family val="0"/>
      <charset val="1"/>
    </font>
    <font>
      <sz val="11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color rgb="FF333333"/>
      <name val="Arial"/>
      <family val="2"/>
      <charset val="1"/>
    </font>
    <font>
      <b val="true"/>
      <i val="true"/>
      <u val="single"/>
      <sz val="10"/>
      <color rgb="FF000000"/>
      <name val="Arial"/>
      <family val="2"/>
      <charset val="1"/>
    </font>
    <font>
      <sz val="6"/>
      <color rgb="FF000000"/>
      <name val="Arial1"/>
      <family val="0"/>
      <charset val="1"/>
    </font>
    <font>
      <b val="true"/>
      <sz val="6"/>
      <color rgb="FF000000"/>
      <name val="Arial1"/>
      <family val="0"/>
      <charset val="1"/>
    </font>
    <font>
      <b val="true"/>
      <sz val="10"/>
      <color rgb="FF000000"/>
      <name val="Arial1"/>
      <family val="0"/>
      <charset val="1"/>
    </font>
    <font>
      <sz val="12"/>
      <color rgb="FF000000"/>
      <name val="Arial"/>
      <family val="2"/>
      <charset val="1"/>
    </font>
    <font>
      <b val="true"/>
      <sz val="12"/>
      <name val="Arial"/>
      <family val="2"/>
      <charset val="1"/>
    </font>
    <font>
      <b val="true"/>
      <i val="true"/>
      <sz val="20"/>
      <color rgb="FF000000"/>
      <name val="Arial1"/>
      <family val="0"/>
      <charset val="1"/>
    </font>
    <font>
      <b val="true"/>
      <sz val="14"/>
      <color rgb="FF000000"/>
      <name val="Arial1"/>
      <family val="0"/>
      <charset val="1"/>
    </font>
    <font>
      <sz val="11"/>
      <color rgb="FF000000"/>
      <name val="Arial1"/>
      <family val="0"/>
      <charset val="1"/>
    </font>
    <font>
      <sz val="14"/>
      <color rgb="FF000000"/>
      <name val="Arial1"/>
      <family val="0"/>
      <charset val="1"/>
    </font>
    <font>
      <sz val="12"/>
      <color rgb="FF000000"/>
      <name val="Arial1"/>
      <family val="0"/>
      <charset val="1"/>
    </font>
    <font>
      <sz val="14"/>
      <color rgb="FF000000"/>
      <name val="Arial"/>
      <family val="2"/>
      <charset val="1"/>
    </font>
    <font>
      <b val="true"/>
      <sz val="12"/>
      <color rgb="FF000000"/>
      <name val="Arial1"/>
      <family val="0"/>
      <charset val="1"/>
    </font>
    <font>
      <b val="true"/>
      <sz val="18"/>
      <color rgb="FF000000"/>
      <name val="Arial1"/>
      <family val="0"/>
      <charset val="1"/>
    </font>
    <font>
      <sz val="18"/>
      <color rgb="FF000000"/>
      <name val="Arial1"/>
      <family val="0"/>
      <charset val="1"/>
    </font>
    <font>
      <b val="true"/>
      <sz val="11"/>
      <color rgb="FF000000"/>
      <name val="Arial1"/>
      <family val="0"/>
      <charset val="1"/>
    </font>
    <font>
      <sz val="11"/>
      <color rgb="FF000000"/>
      <name val="Arial"/>
      <family val="2"/>
      <charset val="1"/>
    </font>
    <font>
      <b val="true"/>
      <sz val="12"/>
      <color rgb="FFC9211E"/>
      <name val="Arial1"/>
      <family val="0"/>
      <charset val="1"/>
    </font>
    <font>
      <b val="true"/>
      <i val="true"/>
      <sz val="12"/>
      <color rgb="FF000000"/>
      <name val="Arial1"/>
      <family val="0"/>
      <charset val="1"/>
    </font>
  </fonts>
  <fills count="18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D0CECE"/>
      </patternFill>
    </fill>
    <fill>
      <patternFill patternType="solid">
        <fgColor rgb="FFFFCCCC"/>
        <bgColor rgb="FFFFC7CE"/>
      </patternFill>
    </fill>
    <fill>
      <patternFill patternType="solid">
        <fgColor rgb="FFCC0000"/>
        <bgColor rgb="FF9C0006"/>
      </patternFill>
    </fill>
    <fill>
      <patternFill patternType="solid">
        <fgColor rgb="FFCCFFCC"/>
        <bgColor rgb="FFFFFFCC"/>
      </patternFill>
    </fill>
    <fill>
      <patternFill patternType="solid">
        <fgColor rgb="FFFFFFCC"/>
        <bgColor rgb="FFFFFFFF"/>
      </patternFill>
    </fill>
    <fill>
      <patternFill patternType="solid">
        <fgColor rgb="FFFFFFFF"/>
        <bgColor rgb="FFFFFFCC"/>
      </patternFill>
    </fill>
    <fill>
      <patternFill patternType="solid">
        <fgColor rgb="FFC0C0C0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D0CECE"/>
        <bgColor rgb="FFCCCCCC"/>
      </patternFill>
    </fill>
    <fill>
      <patternFill patternType="solid">
        <fgColor rgb="FFBFBFBF"/>
        <bgColor rgb="FFC0C0C0"/>
      </patternFill>
    </fill>
    <fill>
      <patternFill patternType="solid">
        <fgColor rgb="FFCCCCCC"/>
        <bgColor rgb="FFD0CECE"/>
      </patternFill>
    </fill>
    <fill>
      <patternFill patternType="solid">
        <fgColor rgb="FFB2B2B2"/>
        <bgColor rgb="FFBFBFBF"/>
      </patternFill>
    </fill>
    <fill>
      <patternFill patternType="solid">
        <fgColor rgb="FF999999"/>
        <bgColor rgb="FF969696"/>
      </patternFill>
    </fill>
    <fill>
      <patternFill patternType="solid">
        <fgColor rgb="FF969696"/>
        <bgColor rgb="FF999999"/>
      </patternFill>
    </fill>
  </fills>
  <borders count="26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 style="thin"/>
      <diagonal/>
    </border>
  </borders>
  <cellStyleXfs count="4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171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3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5" borderId="0" applyFont="true" applyBorder="false" applyAlignment="true" applyProtection="false">
      <alignment horizontal="general" vertical="bottom" textRotation="0" wrapText="false" indent="0" shrinkToFit="false"/>
    </xf>
    <xf numFmtId="164" fontId="4" fillId="6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8" fillId="7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10" fillId="0" borderId="0" applyFont="true" applyBorder="false" applyAlignment="true" applyProtection="false">
      <alignment horizontal="general" vertical="bottom" textRotation="0" wrapText="false" indent="0" shrinkToFit="false"/>
    </xf>
    <xf numFmtId="164" fontId="11" fillId="0" borderId="0" applyFont="true" applyBorder="false" applyAlignment="true" applyProtection="false">
      <alignment horizontal="general" vertical="bottom" textRotation="0" wrapText="false" indent="0" shrinkToFit="false"/>
    </xf>
    <xf numFmtId="164" fontId="12" fillId="0" borderId="0" applyFont="true" applyBorder="false" applyAlignment="true" applyProtection="false">
      <alignment horizontal="general" vertical="bottom" textRotation="0" wrapText="false" indent="0" shrinkToFit="false"/>
    </xf>
    <xf numFmtId="165" fontId="13" fillId="0" borderId="0" applyFont="true" applyBorder="false" applyAlignment="true" applyProtection="false">
      <alignment horizontal="general" vertical="bottom" textRotation="0" wrapText="false" indent="0" shrinkToFit="false"/>
    </xf>
    <xf numFmtId="164" fontId="14" fillId="8" borderId="0" applyFont="true" applyBorder="false" applyAlignment="true" applyProtection="false">
      <alignment horizontal="general" vertical="bottom" textRotation="0" wrapText="false" indent="0" shrinkToFit="false"/>
    </xf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8" borderId="1" applyFont="true" applyBorder="true" applyAlignment="true" applyProtection="false">
      <alignment horizontal="general" vertical="bottom" textRotation="0" wrapText="false" indent="0" shrinkToFit="false"/>
    </xf>
    <xf numFmtId="166" fontId="13" fillId="0" borderId="0" applyFont="true" applyBorder="fals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7" fontId="13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false" applyAlignment="true" applyProtection="false">
      <alignment horizontal="general" vertical="bottom" textRotation="0" wrapText="false" indent="0" shrinkToFit="false"/>
    </xf>
  </cellStyleXfs>
  <cellXfs count="31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9" borderId="0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5" fillId="9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9" borderId="0" xfId="34" applyFont="true" applyBorder="true" applyAlignment="true" applyProtection="true">
      <alignment horizontal="left" vertical="center" textRotation="0" wrapText="false" indent="15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1" fillId="9" borderId="0" xfId="34" applyFont="true" applyBorder="true" applyAlignment="true" applyProtection="true">
      <alignment horizontal="left" vertical="center" textRotation="0" wrapText="false" indent="15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10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9" borderId="0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22" fillId="10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22" fillId="10" borderId="2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5" fillId="9" borderId="2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0" fillId="0" borderId="2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15" fillId="9" borderId="2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15" fillId="9" borderId="2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15" fillId="9" borderId="0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2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2" xfId="3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2" fillId="10" borderId="2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2" fillId="9" borderId="3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9" borderId="4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9" borderId="3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0" fillId="0" borderId="2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5" fillId="9" borderId="5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2" fillId="11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22" fillId="11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5" fillId="9" borderId="4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5" fillId="9" borderId="4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0" fillId="0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2" fillId="11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2" fillId="11" borderId="2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15" fillId="9" borderId="0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5" fillId="9" borderId="0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9" borderId="0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11" borderId="0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11" borderId="0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3" fillId="12" borderId="6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24" fillId="13" borderId="6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13" borderId="4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3" fillId="9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3" fillId="0" borderId="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0" borderId="2" xfId="3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3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9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7" xfId="0" applyFont="true" applyBorder="true" applyAlignment="true" applyProtection="false">
      <alignment horizontal="justify" vertical="bottom" textRotation="0" wrapText="false" indent="0" shrinkToFit="false"/>
      <protection locked="true" hidden="false"/>
    </xf>
    <xf numFmtId="164" fontId="23" fillId="9" borderId="7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23" fillId="9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2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3" fillId="9" borderId="0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2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23" fillId="9" borderId="4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3" fontId="23" fillId="9" borderId="4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3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13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0" borderId="0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3" fillId="0" borderId="0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23" fillId="0" borderId="2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1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24" fillId="13" borderId="2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24" fillId="9" borderId="0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1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9" borderId="0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13" borderId="2" xfId="35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1" fillId="9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2" xfId="3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9" borderId="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1" fillId="9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2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9" borderId="7" xfId="0" applyFont="true" applyBorder="true" applyAlignment="true" applyProtection="false">
      <alignment horizontal="justify" vertical="bottom" textRotation="0" wrapText="false" indent="0" shrinkToFit="false"/>
      <protection locked="true" hidden="false"/>
    </xf>
    <xf numFmtId="164" fontId="11" fillId="9" borderId="2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1" fillId="9" borderId="4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11" fillId="0" borderId="4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1" fillId="0" borderId="0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9" borderId="0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5" fillId="9" borderId="0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6" fillId="10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9" borderId="3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26" fillId="10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14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14" borderId="2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6" fillId="10" borderId="2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6" fillId="12" borderId="5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12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12" borderId="2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6" fillId="12" borderId="4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9" borderId="2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8" fillId="9" borderId="3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8" fillId="9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8" fillId="9" borderId="4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8" fillId="9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8" fillId="9" borderId="4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8" fillId="9" borderId="2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28" fillId="15" borderId="4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28" fillId="9" borderId="2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8" fillId="9" borderId="2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8" fillId="9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28" fillId="9" borderId="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8" fillId="9" borderId="5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8" fillId="9" borderId="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8" fillId="9" borderId="5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26" fillId="10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6" fillId="15" borderId="2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26" fillId="10" borderId="2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3" fontId="28" fillId="12" borderId="2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8" fillId="13" borderId="2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28" fillId="9" borderId="0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26" fillId="10" borderId="2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6" fillId="9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6" fillId="9" borderId="2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6" fillId="10" borderId="9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26" fillId="9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6" fillId="9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9" borderId="0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8" fillId="9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8" fillId="9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26" fillId="13" borderId="2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8" fillId="9" borderId="0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26" fillId="10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9" fillId="9" borderId="2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8" fillId="9" borderId="2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28" fillId="9" borderId="4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9" fillId="9" borderId="2" xfId="3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28" fillId="12" borderId="2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5" fillId="9" borderId="11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9" borderId="12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1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5" fillId="9" borderId="14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9" borderId="16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9" borderId="17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9" borderId="19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9" borderId="20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5" fillId="9" borderId="15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1" fillId="10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1" fillId="14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31" fillId="10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1" fillId="9" borderId="0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1" fillId="10" borderId="2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9" fillId="9" borderId="0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9" fillId="9" borderId="2" xfId="34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9" fillId="9" borderId="2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9" fillId="9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9" fillId="9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9" fillId="9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8" fillId="9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2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28" fillId="9" borderId="5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31" fillId="10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31" fillId="13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9" borderId="0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6" fillId="9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1" fillId="15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5" fontId="31" fillId="9" borderId="0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2" fillId="10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2" fillId="10" borderId="2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2" fillId="9" borderId="3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33" fillId="9" borderId="4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3" fillId="9" borderId="3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3" fillId="9" borderId="4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3" fillId="9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33" fillId="9" borderId="2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3" fillId="14" borderId="4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3" fillId="9" borderId="5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33" fillId="9" borderId="5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5" fillId="9" borderId="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2" fillId="9" borderId="21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32" fillId="10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3" fillId="9" borderId="0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3" fillId="9" borderId="0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33" fillId="9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3" fillId="9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3" fillId="9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33" fillId="9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33" fillId="14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33" fillId="9" borderId="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3" fillId="9" borderId="5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2" fillId="9" borderId="2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9" borderId="0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28" fillId="9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2" fillId="9" borderId="8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9" borderId="11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9" borderId="16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9" borderId="0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9" borderId="18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5" fillId="9" borderId="20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9" borderId="0" xfId="34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6" fillId="16" borderId="5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1" fillId="17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17" borderId="5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9" borderId="2" xfId="34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7" fillId="9" borderId="2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27" fillId="9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9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7" fillId="9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27" fillId="9" borderId="2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1" fontId="29" fillId="9" borderId="2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5" fontId="31" fillId="9" borderId="2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9" borderId="0" xfId="34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7" fillId="9" borderId="0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27" fillId="9" borderId="0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7" fillId="9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27" fillId="9" borderId="0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1" fontId="29" fillId="9" borderId="0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5" fontId="31" fillId="9" borderId="0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6" fillId="16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1" fillId="17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17" borderId="2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9" borderId="4" xfId="34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7" fillId="9" borderId="4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27" fillId="9" borderId="4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9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7" fillId="9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27" fillId="9" borderId="4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27" fillId="9" borderId="23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34" fillId="9" borderId="2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5" fontId="31" fillId="9" borderId="2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5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35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27" fillId="9" borderId="7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5" fontId="31" fillId="9" borderId="24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9" borderId="5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7" fillId="9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7" fillId="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27" fillId="9" borderId="2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7" fillId="0" borderId="2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9" borderId="4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4" fillId="17" borderId="4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4" fillId="17" borderId="4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34" fillId="17" borderId="23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34" fillId="17" borderId="4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34" fillId="17" borderId="2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34" fillId="17" borderId="25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1" fillId="9" borderId="0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1" fillId="9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31" fillId="9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29" fillId="9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9" fillId="9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9" fillId="9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6" fontId="29" fillId="0" borderId="2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9" fillId="9" borderId="2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1" fontId="29" fillId="9" borderId="5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5" fontId="31" fillId="9" borderId="5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9" borderId="2" xfId="34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31" fillId="17" borderId="2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1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31" fillId="17" borderId="2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31" fillId="17" borderId="2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15" fillId="9" borderId="0" xfId="34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9" fontId="15" fillId="9" borderId="0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29" fillId="9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36" fillId="9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31" fillId="9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29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29" fillId="9" borderId="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9" fillId="9" borderId="4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29" fillId="9" borderId="4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6" fontId="29" fillId="0" borderId="23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29" fillId="0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29" fillId="9" borderId="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29" fillId="9" borderId="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17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6" fontId="31" fillId="17" borderId="7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31" fillId="17" borderId="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29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9" borderId="4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29" fillId="0" borderId="2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7" fontId="15" fillId="9" borderId="0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9" fillId="9" borderId="5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9" fillId="9" borderId="5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29" fillId="0" borderId="5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9" fillId="9" borderId="5" xfId="3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29" fillId="0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31" fillId="1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16" borderId="2" xfId="3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1" fillId="16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9" borderId="2" xfId="3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29" fillId="9" borderId="2" xfId="34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9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29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9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9" fillId="9" borderId="2" xfId="3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29" fillId="11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</cellXfs>
  <cellStyles count="3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Accent 1 5" xfId="20"/>
    <cellStyle name="Accent 2 6" xfId="21"/>
    <cellStyle name="Accent 3 7" xfId="22"/>
    <cellStyle name="Accent 4" xfId="23"/>
    <cellStyle name="Bad 8" xfId="24"/>
    <cellStyle name="Error 9" xfId="25"/>
    <cellStyle name="Footnote 10" xfId="26"/>
    <cellStyle name="Good 11" xfId="27"/>
    <cellStyle name="Heading 1 13" xfId="28"/>
    <cellStyle name="Heading 12" xfId="29"/>
    <cellStyle name="Heading 2 14" xfId="30"/>
    <cellStyle name="Hyperlink 15" xfId="31"/>
    <cellStyle name="Moeda 2" xfId="32"/>
    <cellStyle name="Neutral 16" xfId="33"/>
    <cellStyle name="Normal 2" xfId="34"/>
    <cellStyle name="Normal 2 2" xfId="35"/>
    <cellStyle name="Normal 3" xfId="36"/>
    <cellStyle name="Normal 3 2" xfId="37"/>
    <cellStyle name="Normal 4" xfId="38"/>
    <cellStyle name="Normal 5" xfId="39"/>
    <cellStyle name="Note 17" xfId="40"/>
    <cellStyle name="Porcentagem 2" xfId="41"/>
    <cellStyle name="Result 18" xfId="42"/>
    <cellStyle name="Status 19" xfId="43"/>
    <cellStyle name="Text 20" xfId="44"/>
    <cellStyle name="Vírgula 2" xfId="45"/>
    <cellStyle name="Warning 21" xfId="46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CC0000"/>
      <rgbColor rgb="FF00FF00"/>
      <rgbColor rgb="FF0000EE"/>
      <rgbColor rgb="FFFFFF00"/>
      <rgbColor rgb="FFFF00FF"/>
      <rgbColor rgb="FF00FFFF"/>
      <rgbColor rgb="FF9C0006"/>
      <rgbColor rgb="FF006600"/>
      <rgbColor rgb="FF000080"/>
      <rgbColor rgb="FF996600"/>
      <rgbColor rgb="FF800080"/>
      <rgbColor rgb="FF008080"/>
      <rgbColor rgb="FFC0C0C0"/>
      <rgbColor rgb="FF808080"/>
      <rgbColor rgb="FF999999"/>
      <rgbColor rgb="FF993366"/>
      <rgbColor rgb="FFFFFFCC"/>
      <rgbColor rgb="FFDDDDDD"/>
      <rgbColor rgb="FF660066"/>
      <rgbColor rgb="FFFF8080"/>
      <rgbColor rgb="FF0066CC"/>
      <rgbColor rgb="FFD0CEC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CCCC"/>
      <rgbColor rgb="FFCCFFCC"/>
      <rgbColor rgb="FFFFFF99"/>
      <rgbColor rgb="FFBFBFBF"/>
      <rgbColor rgb="FFFFC7CE"/>
      <rgbColor rgb="FFB2B2B2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7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8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0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1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2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85680</xdr:rowOff>
    </xdr:from>
    <xdr:to>
      <xdr:col>1</xdr:col>
      <xdr:colOff>581760</xdr:colOff>
      <xdr:row>3</xdr:row>
      <xdr:rowOff>218880</xdr:rowOff>
    </xdr:to>
    <xdr:pic>
      <xdr:nvPicPr>
        <xdr:cNvPr id="0" name="Imagem 7" descr=""/>
        <xdr:cNvPicPr/>
      </xdr:nvPicPr>
      <xdr:blipFill>
        <a:blip r:embed="rId1"/>
        <a:stretch/>
      </xdr:blipFill>
      <xdr:spPr>
        <a:xfrm>
          <a:off x="9360" y="85680"/>
          <a:ext cx="713520" cy="790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38160</xdr:rowOff>
    </xdr:from>
    <xdr:to>
      <xdr:col>1</xdr:col>
      <xdr:colOff>600840</xdr:colOff>
      <xdr:row>4</xdr:row>
      <xdr:rowOff>66960</xdr:rowOff>
    </xdr:to>
    <xdr:pic>
      <xdr:nvPicPr>
        <xdr:cNvPr id="1" name="Imagem 1" descr=""/>
        <xdr:cNvPicPr/>
      </xdr:nvPicPr>
      <xdr:blipFill>
        <a:blip r:embed="rId1"/>
        <a:stretch/>
      </xdr:blipFill>
      <xdr:spPr>
        <a:xfrm>
          <a:off x="0" y="38160"/>
          <a:ext cx="712080" cy="790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123840</xdr:colOff>
      <xdr:row>0</xdr:row>
      <xdr:rowOff>47520</xdr:rowOff>
    </xdr:from>
    <xdr:to>
      <xdr:col>0</xdr:col>
      <xdr:colOff>829440</xdr:colOff>
      <xdr:row>4</xdr:row>
      <xdr:rowOff>38160</xdr:rowOff>
    </xdr:to>
    <xdr:pic>
      <xdr:nvPicPr>
        <xdr:cNvPr id="2" name="Imagem 2" descr=""/>
        <xdr:cNvPicPr/>
      </xdr:nvPicPr>
      <xdr:blipFill>
        <a:blip r:embed="rId1"/>
        <a:stretch/>
      </xdr:blipFill>
      <xdr:spPr>
        <a:xfrm>
          <a:off x="123840" y="47520"/>
          <a:ext cx="705600" cy="790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123840</xdr:colOff>
      <xdr:row>0</xdr:row>
      <xdr:rowOff>47520</xdr:rowOff>
    </xdr:from>
    <xdr:to>
      <xdr:col>0</xdr:col>
      <xdr:colOff>829440</xdr:colOff>
      <xdr:row>4</xdr:row>
      <xdr:rowOff>114480</xdr:rowOff>
    </xdr:to>
    <xdr:pic>
      <xdr:nvPicPr>
        <xdr:cNvPr id="3" name="Imagem 1" descr=""/>
        <xdr:cNvPicPr/>
      </xdr:nvPicPr>
      <xdr:blipFill>
        <a:blip r:embed="rId1"/>
        <a:stretch/>
      </xdr:blipFill>
      <xdr:spPr>
        <a:xfrm>
          <a:off x="123840" y="47520"/>
          <a:ext cx="705600" cy="790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115200</xdr:colOff>
      <xdr:row>0</xdr:row>
      <xdr:rowOff>168840</xdr:rowOff>
    </xdr:from>
    <xdr:to>
      <xdr:col>0</xdr:col>
      <xdr:colOff>934920</xdr:colOff>
      <xdr:row>4</xdr:row>
      <xdr:rowOff>51480</xdr:rowOff>
    </xdr:to>
    <xdr:pic>
      <xdr:nvPicPr>
        <xdr:cNvPr id="4" name="Imagem 2" descr=""/>
        <xdr:cNvPicPr/>
      </xdr:nvPicPr>
      <xdr:blipFill>
        <a:blip r:embed="rId1"/>
        <a:stretch/>
      </xdr:blipFill>
      <xdr:spPr>
        <a:xfrm>
          <a:off x="115200" y="168840"/>
          <a:ext cx="819720" cy="873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190440</xdr:colOff>
      <xdr:row>0</xdr:row>
      <xdr:rowOff>77040</xdr:rowOff>
    </xdr:from>
    <xdr:to>
      <xdr:col>0</xdr:col>
      <xdr:colOff>982440</xdr:colOff>
      <xdr:row>4</xdr:row>
      <xdr:rowOff>82800</xdr:rowOff>
    </xdr:to>
    <xdr:pic>
      <xdr:nvPicPr>
        <xdr:cNvPr id="5" name="Imagem 1" descr=""/>
        <xdr:cNvPicPr/>
      </xdr:nvPicPr>
      <xdr:blipFill>
        <a:blip r:embed="rId1"/>
        <a:stretch/>
      </xdr:blipFill>
      <xdr:spPr>
        <a:xfrm>
          <a:off x="190440" y="77040"/>
          <a:ext cx="792000" cy="84384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J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" activeCellId="0" sqref="G1"/>
    </sheetView>
  </sheetViews>
  <sheetFormatPr defaultColWidth="8.6875" defaultRowHeight="12.75" zeroHeight="false" outlineLevelRow="0" outlineLevelCol="0"/>
  <cols>
    <col collapsed="false" customWidth="true" hidden="false" outlineLevel="0" max="1" min="1" style="1" width="2"/>
    <col collapsed="false" customWidth="true" hidden="false" outlineLevel="0" max="2" min="2" style="1" width="28.71"/>
    <col collapsed="false" customWidth="true" hidden="false" outlineLevel="0" max="3" min="3" style="1" width="2.14"/>
    <col collapsed="false" customWidth="true" hidden="false" outlineLevel="0" max="5" min="4" style="2" width="20.57"/>
    <col collapsed="false" customWidth="true" hidden="false" outlineLevel="0" max="7" min="6" style="1" width="20.57"/>
    <col collapsed="false" customWidth="true" hidden="false" outlineLevel="0" max="8" min="8" style="1" width="22.01"/>
    <col collapsed="false" customWidth="true" hidden="false" outlineLevel="0" max="9" min="9" style="1" width="9.42"/>
    <col collapsed="false" customWidth="true" hidden="false" outlineLevel="0" max="10" min="10" style="1" width="24.29"/>
    <col collapsed="false" customWidth="true" hidden="false" outlineLevel="0" max="11" min="11" style="1" width="22.01"/>
    <col collapsed="false" customWidth="true" hidden="false" outlineLevel="0" max="12" min="12" style="1" width="26.29"/>
    <col collapsed="false" customWidth="true" hidden="false" outlineLevel="0" max="13" min="13" style="1" width="19.57"/>
    <col collapsed="false" customWidth="true" hidden="false" outlineLevel="0" max="257" min="14" style="1" width="9.14"/>
    <col collapsed="false" customWidth="true" hidden="false" outlineLevel="0" max="258" min="258" style="0" width="9.14"/>
  </cols>
  <sheetData>
    <row r="1" customFormat="false" ht="17.25" hidden="false" customHeight="true" outlineLevel="0" collapsed="false">
      <c r="A1" s="3"/>
      <c r="B1" s="4" t="s">
        <v>0</v>
      </c>
    </row>
    <row r="2" customFormat="false" ht="17.25" hidden="false" customHeight="true" outlineLevel="0" collapsed="false">
      <c r="A2" s="3"/>
      <c r="B2" s="4" t="s">
        <v>1</v>
      </c>
    </row>
    <row r="3" customFormat="false" ht="17.25" hidden="false" customHeight="true" outlineLevel="0" collapsed="false">
      <c r="A3" s="3"/>
      <c r="B3" s="4" t="s">
        <v>2</v>
      </c>
    </row>
    <row r="4" customFormat="false" ht="17.25" hidden="false" customHeight="true" outlineLevel="0" collapsed="false">
      <c r="A4" s="5"/>
      <c r="B4" s="4" t="s">
        <v>3</v>
      </c>
    </row>
    <row r="5" customFormat="false" ht="17.25" hidden="false" customHeight="true" outlineLevel="0" collapsed="false">
      <c r="B5" s="6" t="s">
        <v>4</v>
      </c>
    </row>
    <row r="6" customFormat="false" ht="17.25" hidden="false" customHeight="true" outlineLevel="0" collapsed="false">
      <c r="B6" s="6"/>
    </row>
    <row r="7" customFormat="false" ht="18" hidden="false" customHeight="true" outlineLevel="0" collapsed="false">
      <c r="B7" s="7" t="s">
        <v>5</v>
      </c>
      <c r="C7" s="8"/>
      <c r="D7" s="9" t="s">
        <v>6</v>
      </c>
      <c r="E7" s="9"/>
      <c r="F7" s="9"/>
      <c r="G7" s="9"/>
    </row>
    <row r="8" customFormat="false" ht="26.25" hidden="false" customHeight="true" outlineLevel="0" collapsed="false">
      <c r="B8" s="7"/>
      <c r="C8" s="8"/>
      <c r="D8" s="9" t="s">
        <v>7</v>
      </c>
      <c r="E8" s="10" t="s">
        <v>8</v>
      </c>
      <c r="F8" s="9"/>
      <c r="G8" s="7" t="s">
        <v>9</v>
      </c>
    </row>
    <row r="9" customFormat="false" ht="18.75" hidden="false" customHeight="true" outlineLevel="0" collapsed="false">
      <c r="B9" s="11" t="s">
        <v>10</v>
      </c>
      <c r="D9" s="12" t="n">
        <v>78408.72</v>
      </c>
      <c r="E9" s="13" t="n">
        <v>0</v>
      </c>
      <c r="F9" s="13" t="n">
        <v>0</v>
      </c>
      <c r="G9" s="14" t="n">
        <f aca="false">D9+E9+F9</f>
        <v>78408.72</v>
      </c>
      <c r="H9" s="15"/>
    </row>
    <row r="10" customFormat="false" ht="18.75" hidden="false" customHeight="true" outlineLevel="0" collapsed="false">
      <c r="B10" s="16" t="s">
        <v>11</v>
      </c>
      <c r="D10" s="12" t="n">
        <v>72088.73</v>
      </c>
      <c r="E10" s="13" t="n">
        <v>0</v>
      </c>
      <c r="F10" s="13" t="n">
        <v>0</v>
      </c>
      <c r="G10" s="14" t="n">
        <f aca="false">D10+E10+F10</f>
        <v>72088.73</v>
      </c>
    </row>
    <row r="11" customFormat="false" ht="18.75" hidden="false" customHeight="true" outlineLevel="0" collapsed="false">
      <c r="B11" s="16" t="s">
        <v>12</v>
      </c>
      <c r="D11" s="12" t="n">
        <v>200833.85</v>
      </c>
      <c r="E11" s="13" t="n">
        <v>0</v>
      </c>
      <c r="F11" s="13" t="n">
        <v>0</v>
      </c>
      <c r="G11" s="14" t="n">
        <f aca="false">D11+E11+F11</f>
        <v>200833.85</v>
      </c>
    </row>
    <row r="12" customFormat="false" ht="18.75" hidden="false" customHeight="true" outlineLevel="0" collapsed="false">
      <c r="B12" s="16" t="s">
        <v>13</v>
      </c>
      <c r="D12" s="12" t="n">
        <v>14249.29</v>
      </c>
      <c r="E12" s="13" t="n">
        <v>0</v>
      </c>
      <c r="F12" s="13" t="n">
        <v>0</v>
      </c>
      <c r="G12" s="14" t="n">
        <f aca="false">D12+E12+F12</f>
        <v>14249.29</v>
      </c>
    </row>
    <row r="13" customFormat="false" ht="18.75" hidden="false" customHeight="true" outlineLevel="0" collapsed="false">
      <c r="B13" s="16" t="s">
        <v>14</v>
      </c>
      <c r="D13" s="12" t="n">
        <v>134811.73</v>
      </c>
      <c r="E13" s="13" t="n">
        <v>0</v>
      </c>
      <c r="F13" s="13" t="n">
        <v>0</v>
      </c>
      <c r="G13" s="14" t="n">
        <f aca="false">D13+E13+F13</f>
        <v>134811.73</v>
      </c>
    </row>
    <row r="14" customFormat="false" ht="18.75" hidden="false" customHeight="true" outlineLevel="0" collapsed="false">
      <c r="B14" s="16" t="s">
        <v>15</v>
      </c>
      <c r="D14" s="12" t="n">
        <v>96950.09</v>
      </c>
      <c r="E14" s="13" t="n">
        <v>0</v>
      </c>
      <c r="F14" s="13" t="n">
        <v>0</v>
      </c>
      <c r="G14" s="14" t="n">
        <f aca="false">D14+E14+F14</f>
        <v>96950.09</v>
      </c>
    </row>
    <row r="15" customFormat="false" ht="18.75" hidden="false" customHeight="true" outlineLevel="0" collapsed="false">
      <c r="B15" s="16" t="s">
        <v>16</v>
      </c>
      <c r="D15" s="12" t="n">
        <v>155976.27</v>
      </c>
      <c r="E15" s="13" t="n">
        <v>0</v>
      </c>
      <c r="F15" s="13" t="n">
        <v>0</v>
      </c>
      <c r="G15" s="14" t="n">
        <f aca="false">D15+E15+F15</f>
        <v>155976.27</v>
      </c>
    </row>
    <row r="16" customFormat="false" ht="18.75" hidden="false" customHeight="true" outlineLevel="0" collapsed="false">
      <c r="B16" s="16" t="s">
        <v>17</v>
      </c>
      <c r="D16" s="12" t="n">
        <v>170903.73</v>
      </c>
      <c r="E16" s="13" t="n">
        <v>0</v>
      </c>
      <c r="F16" s="13" t="n">
        <v>0</v>
      </c>
      <c r="G16" s="14" t="n">
        <f aca="false">D16+E16+F16</f>
        <v>170903.73</v>
      </c>
    </row>
    <row r="17" customFormat="false" ht="18.75" hidden="false" customHeight="true" outlineLevel="0" collapsed="false">
      <c r="B17" s="16" t="s">
        <v>18</v>
      </c>
      <c r="D17" s="12" t="n">
        <v>101536.57</v>
      </c>
      <c r="E17" s="13" t="n">
        <v>0</v>
      </c>
      <c r="F17" s="13" t="n">
        <v>0</v>
      </c>
      <c r="G17" s="14" t="n">
        <f aca="false">D17+E17+F17</f>
        <v>101536.57</v>
      </c>
    </row>
    <row r="18" customFormat="false" ht="18.75" hidden="false" customHeight="true" outlineLevel="0" collapsed="false">
      <c r="B18" s="16" t="s">
        <v>19</v>
      </c>
      <c r="D18" s="12" t="n">
        <v>57731.7</v>
      </c>
      <c r="E18" s="13" t="n">
        <v>0</v>
      </c>
      <c r="F18" s="13" t="n">
        <v>0</v>
      </c>
      <c r="G18" s="14" t="n">
        <f aca="false">D18+E18+F18</f>
        <v>57731.7</v>
      </c>
    </row>
    <row r="19" customFormat="false" ht="18.75" hidden="false" customHeight="true" outlineLevel="0" collapsed="false">
      <c r="B19" s="16" t="s">
        <v>20</v>
      </c>
      <c r="D19" s="12" t="n">
        <v>235650.07</v>
      </c>
      <c r="E19" s="13" t="n">
        <v>0</v>
      </c>
      <c r="F19" s="13" t="n">
        <v>0</v>
      </c>
      <c r="G19" s="14" t="n">
        <f aca="false">D19+E19+F19</f>
        <v>235650.07</v>
      </c>
    </row>
    <row r="20" customFormat="false" ht="18.75" hidden="false" customHeight="true" outlineLevel="0" collapsed="false">
      <c r="B20" s="16" t="s">
        <v>21</v>
      </c>
      <c r="D20" s="12" t="n">
        <v>70543.11</v>
      </c>
      <c r="E20" s="13" t="n">
        <v>0</v>
      </c>
      <c r="F20" s="13" t="n">
        <v>0</v>
      </c>
      <c r="G20" s="14" t="n">
        <f aca="false">D20+E20+F20</f>
        <v>70543.11</v>
      </c>
    </row>
    <row r="21" customFormat="false" ht="18.75" hidden="false" customHeight="true" outlineLevel="0" collapsed="false">
      <c r="B21" s="16" t="s">
        <v>22</v>
      </c>
      <c r="D21" s="12" t="n">
        <v>91434.04</v>
      </c>
      <c r="E21" s="13" t="n">
        <v>0</v>
      </c>
      <c r="F21" s="13" t="n">
        <v>0</v>
      </c>
      <c r="G21" s="14" t="n">
        <f aca="false">D21+E21+F21</f>
        <v>91434.04</v>
      </c>
    </row>
    <row r="22" customFormat="false" ht="18.75" hidden="false" customHeight="true" outlineLevel="0" collapsed="false">
      <c r="B22" s="17" t="s">
        <v>23</v>
      </c>
      <c r="D22" s="12" t="n">
        <v>156062.64</v>
      </c>
      <c r="E22" s="13" t="n">
        <v>0</v>
      </c>
      <c r="F22" s="13" t="n">
        <v>0</v>
      </c>
      <c r="G22" s="14" t="n">
        <f aca="false">D22+E22+F22</f>
        <v>156062.64</v>
      </c>
    </row>
    <row r="23" customFormat="false" ht="18.75" hidden="false" customHeight="true" outlineLevel="0" collapsed="false">
      <c r="B23" s="17" t="s">
        <v>24</v>
      </c>
      <c r="D23" s="12" t="n">
        <v>0</v>
      </c>
      <c r="E23" s="14" t="n">
        <v>41115.45</v>
      </c>
      <c r="F23" s="13" t="n">
        <v>0</v>
      </c>
      <c r="G23" s="14" t="n">
        <f aca="false">D23+E23+F23</f>
        <v>41115.45</v>
      </c>
    </row>
    <row r="24" customFormat="false" ht="18.75" hidden="false" customHeight="true" outlineLevel="0" collapsed="false">
      <c r="B24" s="17" t="s">
        <v>25</v>
      </c>
      <c r="D24" s="12" t="n">
        <v>0</v>
      </c>
      <c r="E24" s="14" t="n">
        <v>24181.38</v>
      </c>
      <c r="F24" s="13" t="n">
        <v>0</v>
      </c>
      <c r="G24" s="14" t="n">
        <f aca="false">D24+E24+F24</f>
        <v>24181.38</v>
      </c>
    </row>
    <row r="25" customFormat="false" ht="18.75" hidden="false" customHeight="true" outlineLevel="0" collapsed="false">
      <c r="B25" s="17"/>
      <c r="D25" s="12" t="n">
        <v>0</v>
      </c>
      <c r="E25" s="14" t="n">
        <v>0</v>
      </c>
      <c r="F25" s="13" t="n">
        <v>0</v>
      </c>
      <c r="G25" s="14" t="n">
        <f aca="false">D25+E25+F25</f>
        <v>0</v>
      </c>
    </row>
    <row r="26" customFormat="false" ht="18" hidden="false" customHeight="true" outlineLevel="0" collapsed="false">
      <c r="B26" s="7" t="s">
        <v>9</v>
      </c>
      <c r="C26" s="8"/>
      <c r="D26" s="18" t="n">
        <f aca="false">SUM(D9:D25)</f>
        <v>1637180.54</v>
      </c>
      <c r="E26" s="18" t="n">
        <f aca="false">SUM(E9:E25)</f>
        <v>65296.83</v>
      </c>
      <c r="F26" s="18" t="n">
        <f aca="false">SUM(F9:F25)</f>
        <v>0</v>
      </c>
      <c r="G26" s="18" t="n">
        <f aca="false">SUM(G9:G25)</f>
        <v>1702477.37</v>
      </c>
    </row>
    <row r="27" customFormat="false" ht="18" hidden="false" customHeight="true" outlineLevel="0" collapsed="false"/>
    <row r="28" customFormat="false" ht="18" hidden="false" customHeight="true" outlineLevel="0" collapsed="false"/>
    <row r="29" customFormat="false" ht="18" hidden="false" customHeight="true" outlineLevel="0" collapsed="false">
      <c r="B29" s="7" t="s">
        <v>5</v>
      </c>
      <c r="C29" s="19"/>
      <c r="D29" s="9" t="s">
        <v>26</v>
      </c>
      <c r="E29" s="9"/>
      <c r="F29" s="9"/>
      <c r="G29" s="9"/>
    </row>
    <row r="30" customFormat="false" ht="18" hidden="false" customHeight="true" outlineLevel="0" collapsed="false">
      <c r="B30" s="7"/>
      <c r="C30" s="19"/>
      <c r="D30" s="9" t="s">
        <v>27</v>
      </c>
      <c r="E30" s="10"/>
      <c r="F30" s="9"/>
      <c r="G30" s="7" t="s">
        <v>9</v>
      </c>
    </row>
    <row r="31" customFormat="false" ht="18" hidden="false" customHeight="true" outlineLevel="0" collapsed="false">
      <c r="B31" s="20" t="s">
        <v>28</v>
      </c>
      <c r="C31" s="21"/>
      <c r="D31" s="22" t="n">
        <v>130151.42</v>
      </c>
      <c r="E31" s="13" t="n">
        <v>0</v>
      </c>
      <c r="F31" s="13" t="n">
        <v>0</v>
      </c>
      <c r="G31" s="14" t="n">
        <f aca="false">SUM(D31:F31)</f>
        <v>130151.42</v>
      </c>
    </row>
    <row r="32" customFormat="false" ht="18" hidden="false" customHeight="true" outlineLevel="0" collapsed="false">
      <c r="B32" s="11" t="s">
        <v>29</v>
      </c>
      <c r="C32" s="21"/>
      <c r="D32" s="22" t="n">
        <v>15262.59</v>
      </c>
      <c r="E32" s="13" t="n">
        <v>0</v>
      </c>
      <c r="F32" s="13" t="n">
        <v>0</v>
      </c>
      <c r="G32" s="14" t="n">
        <f aca="false">SUM(D32:F32)</f>
        <v>15262.59</v>
      </c>
    </row>
    <row r="33" customFormat="false" ht="18" hidden="false" customHeight="true" outlineLevel="0" collapsed="false">
      <c r="B33" s="11" t="s">
        <v>30</v>
      </c>
      <c r="C33" s="21"/>
      <c r="D33" s="22" t="n">
        <v>28723.01</v>
      </c>
      <c r="E33" s="13" t="n">
        <v>0</v>
      </c>
      <c r="F33" s="13" t="n">
        <v>0</v>
      </c>
      <c r="G33" s="14" t="n">
        <f aca="false">SUM(D33:F33)</f>
        <v>28723.01</v>
      </c>
    </row>
    <row r="34" customFormat="false" ht="18" hidden="false" customHeight="true" outlineLevel="0" collapsed="false">
      <c r="B34" s="23" t="s">
        <v>31</v>
      </c>
      <c r="C34" s="21"/>
      <c r="D34" s="22" t="n">
        <v>79182.93</v>
      </c>
      <c r="E34" s="13" t="n">
        <v>0</v>
      </c>
      <c r="F34" s="13" t="n">
        <v>0</v>
      </c>
      <c r="G34" s="14" t="n">
        <f aca="false">SUM(D34:F34)</f>
        <v>79182.93</v>
      </c>
    </row>
    <row r="35" customFormat="false" ht="18" hidden="false" customHeight="true" outlineLevel="0" collapsed="false">
      <c r="B35" s="23" t="s">
        <v>32</v>
      </c>
      <c r="C35" s="21"/>
      <c r="D35" s="13" t="n">
        <v>46450.53</v>
      </c>
      <c r="E35" s="13" t="n">
        <v>0</v>
      </c>
      <c r="F35" s="13" t="n">
        <v>0</v>
      </c>
      <c r="G35" s="14" t="n">
        <f aca="false">SUM(D35:F35)</f>
        <v>46450.53</v>
      </c>
    </row>
    <row r="36" customFormat="false" ht="18" hidden="false" customHeight="true" outlineLevel="0" collapsed="false">
      <c r="B36" s="23" t="s">
        <v>33</v>
      </c>
      <c r="C36" s="21"/>
      <c r="D36" s="13" t="n">
        <v>48706.48</v>
      </c>
      <c r="E36" s="13" t="n">
        <v>0</v>
      </c>
      <c r="F36" s="13" t="n">
        <v>0</v>
      </c>
      <c r="G36" s="14" t="n">
        <f aca="false">SUM(D36:F36)</f>
        <v>48706.48</v>
      </c>
    </row>
    <row r="37" customFormat="false" ht="18" hidden="false" customHeight="true" outlineLevel="0" collapsed="false">
      <c r="B37" s="16" t="s">
        <v>20</v>
      </c>
      <c r="C37" s="21"/>
      <c r="D37" s="13" t="n">
        <v>0</v>
      </c>
      <c r="E37" s="13" t="n">
        <v>0</v>
      </c>
      <c r="F37" s="13" t="n">
        <v>0</v>
      </c>
      <c r="G37" s="14" t="n">
        <f aca="false">SUM(D37:F37)</f>
        <v>0</v>
      </c>
    </row>
    <row r="38" customFormat="false" ht="18" hidden="false" customHeight="true" outlineLevel="0" collapsed="false">
      <c r="B38" s="7" t="s">
        <v>9</v>
      </c>
      <c r="C38" s="19"/>
      <c r="D38" s="18" t="n">
        <f aca="false">SUM(D31:D37)</f>
        <v>348476.96</v>
      </c>
      <c r="E38" s="18" t="n">
        <f aca="false">SUM(E31:E37)</f>
        <v>0</v>
      </c>
      <c r="F38" s="18" t="n">
        <f aca="false">SUM(F31:F37)</f>
        <v>0</v>
      </c>
      <c r="G38" s="18" t="n">
        <f aca="false">SUM(G31:G37)</f>
        <v>348476.96</v>
      </c>
    </row>
    <row r="39" customFormat="false" ht="18" hidden="false" customHeight="true" outlineLevel="0" collapsed="false"/>
    <row r="40" customFormat="false" ht="18" hidden="false" customHeight="true" outlineLevel="0" collapsed="false"/>
    <row r="41" customFormat="false" ht="37.5" hidden="false" customHeight="true" outlineLevel="0" collapsed="false">
      <c r="B41" s="24" t="s">
        <v>5</v>
      </c>
      <c r="C41" s="19"/>
      <c r="D41" s="25" t="s">
        <v>34</v>
      </c>
      <c r="E41" s="25"/>
      <c r="F41" s="25"/>
    </row>
    <row r="42" customFormat="false" ht="18.75" hidden="false" customHeight="true" outlineLevel="0" collapsed="false">
      <c r="B42" s="24"/>
      <c r="C42" s="19"/>
      <c r="D42" s="25" t="s">
        <v>35</v>
      </c>
      <c r="E42" s="24" t="s">
        <v>36</v>
      </c>
      <c r="F42" s="24" t="s">
        <v>9</v>
      </c>
    </row>
    <row r="43" customFormat="false" ht="18.75" hidden="false" customHeight="true" outlineLevel="0" collapsed="false">
      <c r="B43" s="20" t="s">
        <v>28</v>
      </c>
      <c r="C43" s="21"/>
      <c r="D43" s="26" t="n">
        <f aca="false">G9</f>
        <v>78408.72</v>
      </c>
      <c r="E43" s="27" t="n">
        <f aca="false">G31</f>
        <v>130151.42</v>
      </c>
      <c r="F43" s="27" t="n">
        <f aca="false">D43+E43</f>
        <v>208560.14</v>
      </c>
    </row>
    <row r="44" customFormat="false" ht="18.75" hidden="false" customHeight="true" outlineLevel="0" collapsed="false">
      <c r="B44" s="11" t="s">
        <v>37</v>
      </c>
      <c r="C44" s="21"/>
      <c r="D44" s="26" t="n">
        <f aca="false">G10</f>
        <v>72088.73</v>
      </c>
      <c r="E44" s="27" t="n">
        <v>0</v>
      </c>
      <c r="F44" s="27" t="n">
        <f aca="false">D44+E44</f>
        <v>72088.73</v>
      </c>
    </row>
    <row r="45" customFormat="false" ht="18.75" hidden="false" customHeight="true" outlineLevel="0" collapsed="false">
      <c r="B45" s="11" t="s">
        <v>29</v>
      </c>
      <c r="C45" s="21"/>
      <c r="D45" s="26" t="n">
        <f aca="false">G11</f>
        <v>200833.85</v>
      </c>
      <c r="E45" s="27" t="n">
        <f aca="false">G32</f>
        <v>15262.59</v>
      </c>
      <c r="F45" s="27" t="n">
        <f aca="false">D45+E45</f>
        <v>216096.44</v>
      </c>
    </row>
    <row r="46" customFormat="false" ht="18.75" hidden="false" customHeight="true" outlineLevel="0" collapsed="false">
      <c r="B46" s="11" t="s">
        <v>33</v>
      </c>
      <c r="C46" s="21"/>
      <c r="D46" s="26" t="n">
        <f aca="false">G12</f>
        <v>14249.29</v>
      </c>
      <c r="E46" s="27" t="n">
        <f aca="false">D36</f>
        <v>48706.48</v>
      </c>
      <c r="F46" s="27" t="n">
        <f aca="false">D46+E46</f>
        <v>62955.77</v>
      </c>
    </row>
    <row r="47" customFormat="false" ht="18.75" hidden="false" customHeight="true" outlineLevel="0" collapsed="false">
      <c r="B47" s="11" t="s">
        <v>30</v>
      </c>
      <c r="C47" s="21"/>
      <c r="D47" s="26" t="n">
        <f aca="false">G13</f>
        <v>134811.73</v>
      </c>
      <c r="E47" s="27" t="n">
        <f aca="false">G33</f>
        <v>28723.01</v>
      </c>
      <c r="F47" s="27" t="n">
        <f aca="false">D47+E47</f>
        <v>163534.74</v>
      </c>
    </row>
    <row r="48" customFormat="false" ht="18.75" hidden="false" customHeight="true" outlineLevel="0" collapsed="false">
      <c r="B48" s="11" t="s">
        <v>38</v>
      </c>
      <c r="C48" s="21"/>
      <c r="D48" s="26" t="n">
        <f aca="false">G14</f>
        <v>96950.09</v>
      </c>
      <c r="E48" s="27" t="n">
        <v>0</v>
      </c>
      <c r="F48" s="27" t="n">
        <f aca="false">D48+E48</f>
        <v>96950.09</v>
      </c>
    </row>
    <row r="49" customFormat="false" ht="18.75" hidden="false" customHeight="true" outlineLevel="0" collapsed="false">
      <c r="B49" s="23" t="s">
        <v>31</v>
      </c>
      <c r="C49" s="21"/>
      <c r="D49" s="26" t="n">
        <f aca="false">G15</f>
        <v>155976.27</v>
      </c>
      <c r="E49" s="27" t="n">
        <f aca="false">G34</f>
        <v>79182.93</v>
      </c>
      <c r="F49" s="27" t="n">
        <f aca="false">D49+E49</f>
        <v>235159.2</v>
      </c>
    </row>
    <row r="50" customFormat="false" ht="18.75" hidden="false" customHeight="true" outlineLevel="0" collapsed="false">
      <c r="B50" s="23" t="s">
        <v>39</v>
      </c>
      <c r="C50" s="21"/>
      <c r="D50" s="26" t="n">
        <f aca="false">G16</f>
        <v>170903.73</v>
      </c>
      <c r="E50" s="27" t="n">
        <v>0</v>
      </c>
      <c r="F50" s="27" t="n">
        <f aca="false">D50+E50</f>
        <v>170903.73</v>
      </c>
    </row>
    <row r="51" customFormat="false" ht="18.75" hidden="false" customHeight="true" outlineLevel="0" collapsed="false">
      <c r="B51" s="23" t="s">
        <v>40</v>
      </c>
      <c r="C51" s="21"/>
      <c r="D51" s="26" t="n">
        <f aca="false">G17</f>
        <v>101536.57</v>
      </c>
      <c r="E51" s="27" t="n">
        <v>0</v>
      </c>
      <c r="F51" s="27" t="n">
        <f aca="false">D51+E51</f>
        <v>101536.57</v>
      </c>
    </row>
    <row r="52" customFormat="false" ht="18.75" hidden="false" customHeight="true" outlineLevel="0" collapsed="false">
      <c r="B52" s="11" t="s">
        <v>41</v>
      </c>
      <c r="C52" s="21"/>
      <c r="D52" s="26" t="n">
        <f aca="false">G18</f>
        <v>57731.7</v>
      </c>
      <c r="E52" s="27" t="n">
        <v>0</v>
      </c>
      <c r="F52" s="27" t="n">
        <f aca="false">D52+E52</f>
        <v>57731.7</v>
      </c>
    </row>
    <row r="53" customFormat="false" ht="18.75" hidden="false" customHeight="true" outlineLevel="0" collapsed="false">
      <c r="B53" s="23" t="s">
        <v>42</v>
      </c>
      <c r="C53" s="21"/>
      <c r="D53" s="26" t="n">
        <f aca="false">G19</f>
        <v>235650.07</v>
      </c>
      <c r="E53" s="27" t="n">
        <v>0</v>
      </c>
      <c r="F53" s="27" t="n">
        <f aca="false">D53+E53</f>
        <v>235650.07</v>
      </c>
    </row>
    <row r="54" customFormat="false" ht="18.75" hidden="false" customHeight="true" outlineLevel="0" collapsed="false">
      <c r="B54" s="23" t="s">
        <v>43</v>
      </c>
      <c r="C54" s="21"/>
      <c r="D54" s="26" t="n">
        <f aca="false">G20</f>
        <v>70543.11</v>
      </c>
      <c r="E54" s="27" t="n">
        <v>0</v>
      </c>
      <c r="F54" s="27" t="n">
        <f aca="false">D54+E54</f>
        <v>70543.11</v>
      </c>
    </row>
    <row r="55" customFormat="false" ht="18" hidden="false" customHeight="true" outlineLevel="0" collapsed="false">
      <c r="B55" s="23" t="s">
        <v>32</v>
      </c>
      <c r="C55" s="21"/>
      <c r="D55" s="28" t="n">
        <v>37324</v>
      </c>
      <c r="E55" s="27" t="n">
        <f aca="false">D35</f>
        <v>46450.53</v>
      </c>
      <c r="F55" s="27" t="n">
        <f aca="false">D55+E55</f>
        <v>83774.53</v>
      </c>
    </row>
    <row r="56" customFormat="false" ht="22.5" hidden="false" customHeight="true" outlineLevel="0" collapsed="false">
      <c r="B56" s="24" t="s">
        <v>9</v>
      </c>
      <c r="C56" s="19"/>
      <c r="D56" s="29" t="n">
        <f aca="false">SUM(D43:D55)</f>
        <v>1427007.86</v>
      </c>
      <c r="E56" s="29" t="n">
        <f aca="false">SUM(E43:E55)</f>
        <v>348476.96</v>
      </c>
      <c r="F56" s="30" t="n">
        <f aca="false">SUM(F43:F55)</f>
        <v>1775484.82</v>
      </c>
    </row>
    <row r="57" customFormat="false" ht="18" hidden="false" customHeight="true" outlineLevel="0" collapsed="false"/>
    <row r="58" customFormat="false" ht="18" hidden="false" customHeight="true" outlineLevel="0" collapsed="false">
      <c r="G58" s="31"/>
    </row>
    <row r="59" customFormat="false" ht="18.75" hidden="false" customHeight="true" outlineLevel="0" collapsed="false">
      <c r="G59" s="2"/>
      <c r="H59" s="15"/>
    </row>
    <row r="60" customFormat="false" ht="18.75" hidden="false" customHeight="true" outlineLevel="0" collapsed="false"/>
    <row r="61" customFormat="false" ht="18.75" hidden="false" customHeight="true" outlineLevel="0" collapsed="false">
      <c r="H61" s="32"/>
    </row>
    <row r="62" customFormat="false" ht="18.75" hidden="false" customHeight="true" outlineLevel="0" collapsed="false">
      <c r="H62" s="32"/>
      <c r="J62" s="15"/>
    </row>
    <row r="63" customFormat="false" ht="18.75" hidden="false" customHeight="true" outlineLevel="0" collapsed="false"/>
    <row r="64" customFormat="false" ht="18.75" hidden="false" customHeight="true" outlineLevel="0" collapsed="false"/>
    <row r="65" customFormat="false" ht="18.75" hidden="false" customHeight="true" outlineLevel="0" collapsed="false"/>
    <row r="66" customFormat="false" ht="18.75" hidden="false" customHeight="true" outlineLevel="0" collapsed="false"/>
    <row r="67" customFormat="false" ht="18.75" hidden="false" customHeight="true" outlineLevel="0" collapsed="false"/>
    <row r="68" customFormat="false" ht="18.75" hidden="false" customHeight="true" outlineLevel="0" collapsed="false"/>
    <row r="69" customFormat="false" ht="18.75" hidden="false" customHeight="true" outlineLevel="0" collapsed="false"/>
    <row r="70" customFormat="false" ht="18.75" hidden="false" customHeight="true" outlineLevel="0" collapsed="false"/>
    <row r="71" customFormat="false" ht="18.75" hidden="false" customHeight="true" outlineLevel="0" collapsed="false"/>
    <row r="72" customFormat="false" ht="18" hidden="false" customHeight="true" outlineLevel="0" collapsed="false">
      <c r="J72" s="32"/>
    </row>
    <row r="73" customFormat="false" ht="24.75" hidden="false" customHeight="true" outlineLevel="0" collapsed="false"/>
    <row r="74" customFormat="false" ht="18" hidden="false" customHeight="true" outlineLevel="0" collapsed="false"/>
    <row r="75" customFormat="false" ht="18" hidden="false" customHeight="true" outlineLevel="0" collapsed="false"/>
    <row r="76" customFormat="false" ht="18.75" hidden="false" customHeight="true" outlineLevel="0" collapsed="false"/>
    <row r="77" customFormat="false" ht="18.75" hidden="false" customHeight="true" outlineLevel="0" collapsed="false"/>
    <row r="78" customFormat="false" ht="18.75" hidden="false" customHeight="true" outlineLevel="0" collapsed="false"/>
    <row r="79" customFormat="false" ht="18.75" hidden="false" customHeight="true" outlineLevel="0" collapsed="false"/>
    <row r="80" customFormat="false" ht="18.75" hidden="false" customHeight="true" outlineLevel="0" collapsed="false"/>
    <row r="81" customFormat="false" ht="18.75" hidden="false" customHeight="true" outlineLevel="0" collapsed="false"/>
    <row r="82" customFormat="false" ht="18.75" hidden="false" customHeight="true" outlineLevel="0" collapsed="false"/>
    <row r="83" customFormat="false" ht="18.75" hidden="false" customHeight="true" outlineLevel="0" collapsed="false"/>
    <row r="84" customFormat="false" ht="18.75" hidden="false" customHeight="true" outlineLevel="0" collapsed="false"/>
    <row r="85" customFormat="false" ht="18.75" hidden="false" customHeight="true" outlineLevel="0" collapsed="false"/>
    <row r="86" customFormat="false" ht="18.75" hidden="false" customHeight="true" outlineLevel="0" collapsed="false"/>
    <row r="87" customFormat="false" ht="18.75" hidden="false" customHeight="true" outlineLevel="0" collapsed="false"/>
    <row r="88" customFormat="false" ht="18.75" hidden="false" customHeight="true" outlineLevel="0" collapsed="false"/>
    <row r="89" customFormat="false" ht="18" hidden="false" customHeight="true" outlineLevel="0" collapsed="false"/>
  </sheetData>
  <mergeCells count="6">
    <mergeCell ref="B7:B8"/>
    <mergeCell ref="D7:G7"/>
    <mergeCell ref="B29:B30"/>
    <mergeCell ref="D29:G29"/>
    <mergeCell ref="B41:B42"/>
    <mergeCell ref="D41:F41"/>
  </mergeCells>
  <printOptions headings="false" gridLines="false" gridLinesSet="true" horizontalCentered="false" verticalCentered="false"/>
  <pageMargins left="0.179861111111111" right="0.209722222222222" top="0.565277777777778" bottom="0.571527777777778" header="0.511811023622047" footer="0.2"/>
  <pageSetup paperSize="9" scale="90" fitToWidth="1" fitToHeight="1" pageOrder="overThenDown" orientation="portrait" blackAndWhite="false" draft="false" cellComments="none" horizontalDpi="300" verticalDpi="300" copies="1"/>
  <headerFooter differentFirst="false" differentOddEven="false">
    <oddHeader/>
    <oddFooter>&amp;C&amp;6&amp;P de&amp;N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4.25" zeroHeight="false" outlineLevelRow="0" outlineLevelCol="0"/>
  <cols>
    <col collapsed="false" customWidth="true" hidden="false" outlineLevel="0" max="1" min="1" style="0" width="21.71"/>
    <col collapsed="false" customWidth="true" hidden="false" outlineLevel="0" max="2" min="2" style="0" width="17.86"/>
    <col collapsed="false" customWidth="true" hidden="false" outlineLevel="0" max="3" min="3" style="0" width="27.99"/>
    <col collapsed="false" customWidth="true" hidden="false" outlineLevel="0" max="4" min="4" style="0" width="11.57"/>
    <col collapsed="false" customWidth="true" hidden="false" outlineLevel="0" max="5" min="5" style="0" width="12.42"/>
    <col collapsed="false" customWidth="true" hidden="false" outlineLevel="0" max="6" min="6" style="0" width="23.86"/>
    <col collapsed="false" customWidth="true" hidden="false" outlineLevel="0" max="7" min="7" style="0" width="13.14"/>
    <col collapsed="false" customWidth="true" hidden="false" outlineLevel="0" max="8" min="8" style="0" width="12.42"/>
    <col collapsed="false" customWidth="true" hidden="false" outlineLevel="0" max="9" min="9" style="0" width="15.86"/>
    <col collapsed="false" customWidth="true" hidden="false" outlineLevel="0" max="10" min="10" style="0" width="23.71"/>
    <col collapsed="false" customWidth="true" hidden="false" outlineLevel="0" max="11" min="11" style="0" width="19.57"/>
    <col collapsed="false" customWidth="true" hidden="false" outlineLevel="0" max="257" min="12" style="0" width="12.14"/>
    <col collapsed="false" customWidth="true" hidden="false" outlineLevel="0" max="258" min="258" style="0" width="9.14"/>
  </cols>
  <sheetData>
    <row r="1" customFormat="false" ht="16.5" hidden="false" customHeight="true" outlineLevel="0" collapsed="false">
      <c r="A1" s="305" t="s">
        <v>164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</row>
    <row r="2" customFormat="false" ht="16.5" hidden="false" customHeight="true" outlineLevel="0" collapsed="false">
      <c r="A2" s="305" t="s">
        <v>165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</row>
    <row r="3" customFormat="false" ht="16.5" hidden="false" customHeight="true" outlineLevel="0" collapsed="false">
      <c r="A3" s="305" t="s">
        <v>166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</row>
    <row r="4" customFormat="false" ht="16.5" hidden="false" customHeight="true" outlineLevel="0" collapsed="false">
      <c r="A4" s="279"/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customFormat="false" ht="16.5" hidden="false" customHeight="true" outlineLevel="0" collapsed="false">
      <c r="A5" s="306" t="s">
        <v>167</v>
      </c>
      <c r="B5" s="306" t="s">
        <v>85</v>
      </c>
      <c r="C5" s="306" t="s">
        <v>168</v>
      </c>
      <c r="D5" s="306"/>
      <c r="E5" s="306" t="s">
        <v>169</v>
      </c>
      <c r="F5" s="306"/>
      <c r="G5" s="306"/>
      <c r="H5" s="306" t="s">
        <v>170</v>
      </c>
      <c r="I5" s="306"/>
      <c r="J5" s="306"/>
      <c r="K5" s="307" t="s">
        <v>171</v>
      </c>
    </row>
    <row r="6" customFormat="false" ht="16.5" hidden="false" customHeight="true" outlineLevel="0" collapsed="false">
      <c r="A6" s="306"/>
      <c r="B6" s="306"/>
      <c r="C6" s="306" t="s">
        <v>172</v>
      </c>
      <c r="D6" s="306" t="s">
        <v>173</v>
      </c>
      <c r="E6" s="306" t="s">
        <v>174</v>
      </c>
      <c r="F6" s="306" t="s">
        <v>172</v>
      </c>
      <c r="G6" s="306" t="s">
        <v>173</v>
      </c>
      <c r="H6" s="306" t="s">
        <v>174</v>
      </c>
      <c r="I6" s="306" t="s">
        <v>175</v>
      </c>
      <c r="J6" s="306" t="s">
        <v>172</v>
      </c>
      <c r="K6" s="307"/>
    </row>
    <row r="7" customFormat="false" ht="16.5" hidden="false" customHeight="true" outlineLevel="0" collapsed="false">
      <c r="A7" s="136" t="s">
        <v>28</v>
      </c>
      <c r="B7" s="308" t="s">
        <v>97</v>
      </c>
      <c r="C7" s="309" t="n">
        <v>1836327.83</v>
      </c>
      <c r="D7" s="308" t="n">
        <v>479</v>
      </c>
      <c r="E7" s="310" t="n">
        <v>474</v>
      </c>
      <c r="F7" s="311" t="n">
        <f aca="false">C7-J7</f>
        <v>1817159.48104384</v>
      </c>
      <c r="G7" s="310" t="n">
        <v>474</v>
      </c>
      <c r="H7" s="162" t="n">
        <v>291</v>
      </c>
      <c r="I7" s="162" t="n">
        <f aca="false">D7-G7</f>
        <v>5</v>
      </c>
      <c r="J7" s="311" t="n">
        <f aca="false">K7*I7</f>
        <v>19168.3489561587</v>
      </c>
      <c r="K7" s="312" t="n">
        <f aca="false">C7/D7</f>
        <v>3833.66979123173</v>
      </c>
    </row>
    <row r="8" customFormat="false" ht="16.5" hidden="false" customHeight="true" outlineLevel="0" collapsed="false">
      <c r="A8" s="136" t="s">
        <v>37</v>
      </c>
      <c r="B8" s="308" t="s">
        <v>97</v>
      </c>
      <c r="C8" s="309" t="n">
        <v>1013976.01</v>
      </c>
      <c r="D8" s="308" t="n">
        <v>457</v>
      </c>
      <c r="E8" s="310" t="n">
        <v>348</v>
      </c>
      <c r="F8" s="311" t="n">
        <f aca="false">C8-J8</f>
        <v>772130.528402626</v>
      </c>
      <c r="G8" s="310" t="n">
        <v>348</v>
      </c>
      <c r="H8" s="162" t="n">
        <v>90</v>
      </c>
      <c r="I8" s="162" t="n">
        <f aca="false">D8-G8</f>
        <v>109</v>
      </c>
      <c r="J8" s="311" t="n">
        <f aca="false">K8*I8</f>
        <v>241845.481597374</v>
      </c>
      <c r="K8" s="312" t="n">
        <f aca="false">C8/D8</f>
        <v>2218.76588621444</v>
      </c>
    </row>
    <row r="9" customFormat="false" ht="16.5" hidden="false" customHeight="true" outlineLevel="0" collapsed="false">
      <c r="A9" s="136" t="s">
        <v>29</v>
      </c>
      <c r="B9" s="308" t="s">
        <v>97</v>
      </c>
      <c r="C9" s="309" t="n">
        <v>1146222.31</v>
      </c>
      <c r="D9" s="308" t="n">
        <v>252</v>
      </c>
      <c r="E9" s="310" t="n">
        <v>231</v>
      </c>
      <c r="F9" s="311" t="n">
        <f aca="false">C9-J9</f>
        <v>1050703.78416667</v>
      </c>
      <c r="G9" s="310" t="n">
        <v>231</v>
      </c>
      <c r="H9" s="162" t="n">
        <v>42</v>
      </c>
      <c r="I9" s="162" t="n">
        <f aca="false">D9-G9</f>
        <v>21</v>
      </c>
      <c r="J9" s="311" t="n">
        <f aca="false">K9*I9</f>
        <v>95518.5258333333</v>
      </c>
      <c r="K9" s="312" t="n">
        <f aca="false">C9/D9</f>
        <v>4548.50123015873</v>
      </c>
    </row>
    <row r="10" customFormat="false" ht="16.5" hidden="false" customHeight="true" outlineLevel="0" collapsed="false">
      <c r="A10" s="136" t="s">
        <v>30</v>
      </c>
      <c r="B10" s="308" t="s">
        <v>97</v>
      </c>
      <c r="C10" s="309" t="n">
        <v>1576029.19</v>
      </c>
      <c r="D10" s="308" t="n">
        <v>277</v>
      </c>
      <c r="E10" s="310" t="n">
        <v>237</v>
      </c>
      <c r="F10" s="311" t="n">
        <f aca="false">C10-J10</f>
        <v>1348443.74740072</v>
      </c>
      <c r="G10" s="310" t="n">
        <v>237</v>
      </c>
      <c r="H10" s="162" t="n">
        <v>63</v>
      </c>
      <c r="I10" s="162" t="n">
        <f aca="false">D10-G10</f>
        <v>40</v>
      </c>
      <c r="J10" s="311" t="n">
        <f aca="false">K10*I10</f>
        <v>227585.442599278</v>
      </c>
      <c r="K10" s="312" t="n">
        <f aca="false">C10/D10</f>
        <v>5689.63606498195</v>
      </c>
    </row>
    <row r="11" customFormat="false" ht="16.5" hidden="false" customHeight="true" outlineLevel="0" collapsed="false">
      <c r="A11" s="136" t="s">
        <v>38</v>
      </c>
      <c r="B11" s="308" t="s">
        <v>97</v>
      </c>
      <c r="C11" s="309" t="n">
        <v>1140901.17</v>
      </c>
      <c r="D11" s="308" t="n">
        <v>196</v>
      </c>
      <c r="E11" s="313" t="n">
        <v>129</v>
      </c>
      <c r="F11" s="311" t="n">
        <f aca="false">C11-J11</f>
        <v>750899.239438775</v>
      </c>
      <c r="G11" s="313" t="n">
        <v>129</v>
      </c>
      <c r="H11" s="162" t="n">
        <v>135</v>
      </c>
      <c r="I11" s="162" t="n">
        <f aca="false">D11-G11</f>
        <v>67</v>
      </c>
      <c r="J11" s="311" t="n">
        <f aca="false">K11*I11</f>
        <v>390001.930561224</v>
      </c>
      <c r="K11" s="312" t="n">
        <f aca="false">C11/D11</f>
        <v>5820.92433673469</v>
      </c>
    </row>
    <row r="12" customFormat="false" ht="16.5" hidden="false" customHeight="true" outlineLevel="0" collapsed="false">
      <c r="A12" s="136" t="s">
        <v>31</v>
      </c>
      <c r="B12" s="308" t="s">
        <v>97</v>
      </c>
      <c r="C12" s="309" t="n">
        <v>1108025.25</v>
      </c>
      <c r="D12" s="308" t="n">
        <v>283</v>
      </c>
      <c r="E12" s="310" t="n">
        <v>261</v>
      </c>
      <c r="F12" s="311" t="n">
        <f aca="false">C12-J12</f>
        <v>1021889.0114841</v>
      </c>
      <c r="G12" s="313" t="n">
        <v>261</v>
      </c>
      <c r="H12" s="162" t="n">
        <v>150</v>
      </c>
      <c r="I12" s="162" t="n">
        <f aca="false">D12-G12</f>
        <v>22</v>
      </c>
      <c r="J12" s="311" t="n">
        <f aca="false">K12*I12</f>
        <v>86136.2385159011</v>
      </c>
      <c r="K12" s="312" t="n">
        <f aca="false">C12/D12</f>
        <v>3915.28356890459</v>
      </c>
    </row>
    <row r="13" customFormat="false" ht="16.5" hidden="false" customHeight="true" outlineLevel="0" collapsed="false">
      <c r="A13" s="136" t="s">
        <v>39</v>
      </c>
      <c r="B13" s="308" t="s">
        <v>97</v>
      </c>
      <c r="C13" s="309" t="n">
        <v>892830.64</v>
      </c>
      <c r="D13" s="308" t="n">
        <v>164</v>
      </c>
      <c r="E13" s="313" t="n">
        <v>174</v>
      </c>
      <c r="F13" s="311" t="n">
        <f aca="false">C13-J13</f>
        <v>892830.64</v>
      </c>
      <c r="G13" s="313" t="n">
        <v>164</v>
      </c>
      <c r="H13" s="162" t="n">
        <v>204</v>
      </c>
      <c r="I13" s="162" t="n">
        <f aca="false">D13-G13</f>
        <v>0</v>
      </c>
      <c r="J13" s="311" t="n">
        <f aca="false">K13*I13</f>
        <v>0</v>
      </c>
      <c r="K13" s="312" t="n">
        <f aca="false">C13/D13</f>
        <v>5444.08926829268</v>
      </c>
    </row>
    <row r="14" customFormat="false" ht="16.5" hidden="false" customHeight="true" outlineLevel="0" collapsed="false">
      <c r="A14" s="136" t="s">
        <v>40</v>
      </c>
      <c r="B14" s="162" t="s">
        <v>97</v>
      </c>
      <c r="C14" s="314" t="n">
        <v>406463.04</v>
      </c>
      <c r="D14" s="162" t="n">
        <v>169</v>
      </c>
      <c r="E14" s="313" t="n">
        <v>144</v>
      </c>
      <c r="F14" s="311" t="n">
        <f aca="false">C14-J14</f>
        <v>346335.371360947</v>
      </c>
      <c r="G14" s="313" t="n">
        <v>144</v>
      </c>
      <c r="H14" s="162" t="n">
        <v>300</v>
      </c>
      <c r="I14" s="162" t="n">
        <f aca="false">D14-G14</f>
        <v>25</v>
      </c>
      <c r="J14" s="311" t="n">
        <f aca="false">K14*I14</f>
        <v>60127.6686390533</v>
      </c>
      <c r="K14" s="312" t="n">
        <f aca="false">C14/D14</f>
        <v>2405.10674556213</v>
      </c>
    </row>
    <row r="15" customFormat="false" ht="16.5" hidden="false" customHeight="true" outlineLevel="0" collapsed="false">
      <c r="A15" s="136" t="s">
        <v>41</v>
      </c>
      <c r="B15" s="310" t="s">
        <v>101</v>
      </c>
      <c r="C15" s="311" t="n">
        <v>2350987.77</v>
      </c>
      <c r="D15" s="310" t="n">
        <v>411</v>
      </c>
      <c r="E15" s="313" t="n">
        <v>363</v>
      </c>
      <c r="F15" s="311" t="n">
        <f aca="false">C15-J15</f>
        <v>2076419.85525547</v>
      </c>
      <c r="G15" s="313" t="n">
        <v>363</v>
      </c>
      <c r="H15" s="162" t="n">
        <v>84</v>
      </c>
      <c r="I15" s="162" t="n">
        <f aca="false">D15-G15</f>
        <v>48</v>
      </c>
      <c r="J15" s="315" t="n">
        <f aca="false">K15*I15</f>
        <v>274567.914744526</v>
      </c>
      <c r="K15" s="312" t="n">
        <f aca="false">C15/D15</f>
        <v>5720.16489051095</v>
      </c>
    </row>
    <row r="16" customFormat="false" ht="16.5" hidden="false" customHeight="true" outlineLevel="0" collapsed="false">
      <c r="A16" s="136" t="s">
        <v>42</v>
      </c>
      <c r="B16" s="310" t="s">
        <v>101</v>
      </c>
      <c r="C16" s="311" t="n">
        <v>548365.7</v>
      </c>
      <c r="D16" s="310" t="n">
        <v>151</v>
      </c>
      <c r="E16" s="313" t="n">
        <v>183</v>
      </c>
      <c r="F16" s="311" t="n">
        <f aca="false">C16-J16</f>
        <v>548365.7</v>
      </c>
      <c r="G16" s="313" t="n">
        <v>151</v>
      </c>
      <c r="H16" s="162" t="n">
        <v>300</v>
      </c>
      <c r="I16" s="162" t="n">
        <f aca="false">D16-G16</f>
        <v>0</v>
      </c>
      <c r="J16" s="315" t="n">
        <f aca="false">K16*I16</f>
        <v>0</v>
      </c>
      <c r="K16" s="312" t="n">
        <f aca="false">C16/D16</f>
        <v>3631.56092715232</v>
      </c>
    </row>
    <row r="17" customFormat="false" ht="16.5" hidden="false" customHeight="true" outlineLevel="0" collapsed="false">
      <c r="A17" s="136" t="s">
        <v>43</v>
      </c>
      <c r="B17" s="310" t="s">
        <v>101</v>
      </c>
      <c r="C17" s="311" t="n">
        <v>1026175.23</v>
      </c>
      <c r="D17" s="310" t="n">
        <v>238</v>
      </c>
      <c r="E17" s="313" t="n">
        <v>207</v>
      </c>
      <c r="F17" s="311" t="n">
        <f aca="false">C17-J17</f>
        <v>892513.750462185</v>
      </c>
      <c r="G17" s="313" t="n">
        <v>207</v>
      </c>
      <c r="H17" s="162" t="n">
        <v>42</v>
      </c>
      <c r="I17" s="162" t="n">
        <f aca="false">D17-G17</f>
        <v>31</v>
      </c>
      <c r="J17" s="315" t="n">
        <f aca="false">K17*I17</f>
        <v>133661.479537815</v>
      </c>
      <c r="K17" s="312" t="n">
        <f aca="false">C17/D17</f>
        <v>4311.6606302521</v>
      </c>
    </row>
    <row r="19" customFormat="false" ht="14.25" hidden="false" customHeight="true" outlineLevel="0" collapsed="false">
      <c r="I19" s="48"/>
    </row>
    <row r="21" customFormat="false" ht="16.5" hidden="false" customHeight="true" outlineLevel="0" collapsed="false">
      <c r="B21" s="57"/>
    </row>
    <row r="22" customFormat="false" ht="14.25" hidden="false" customHeight="true" outlineLevel="0" collapsed="false">
      <c r="B22" s="316"/>
    </row>
  </sheetData>
  <mergeCells count="6">
    <mergeCell ref="A5:A6"/>
    <mergeCell ref="B5:B6"/>
    <mergeCell ref="C5:D5"/>
    <mergeCell ref="E5:G5"/>
    <mergeCell ref="H5:J5"/>
    <mergeCell ref="K5:K6"/>
  </mergeCells>
  <printOptions headings="false" gridLines="false" gridLinesSet="true" horizontalCentered="false" verticalCentered="false"/>
  <pageMargins left="0.7875" right="0.7875" top="1.18125" bottom="1.18125" header="0.7875" footer="0.7875"/>
  <pageSetup paperSize="9" scale="100" fitToWidth="1" fitToHeight="1" pageOrder="overThenDown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M65491"/>
  <sheetViews>
    <sheetView showFormulas="false" showGridLines="true" showRowColHeaders="true" showZeros="true" rightToLeft="false" tabSelected="false" showOutlineSymbols="true" defaultGridColor="true" view="normal" topLeftCell="B73" colorId="64" zoomScale="80" zoomScaleNormal="80" zoomScalePageLayoutView="100" workbookViewId="0">
      <selection pane="topLeft" activeCell="Q81" activeCellId="0" sqref="Q81"/>
    </sheetView>
  </sheetViews>
  <sheetFormatPr defaultColWidth="9.58984375" defaultRowHeight="14.25" zeroHeight="false" outlineLevelRow="0" outlineLevelCol="0"/>
  <cols>
    <col collapsed="false" customWidth="true" hidden="false" outlineLevel="0" max="1" min="1" style="1" width="1.58"/>
    <col collapsed="false" customWidth="true" hidden="false" outlineLevel="0" max="2" min="2" style="1" width="103.42"/>
    <col collapsed="false" customWidth="true" hidden="false" outlineLevel="0" max="3" min="3" style="33" width="10.14"/>
    <col collapsed="false" customWidth="true" hidden="false" outlineLevel="0" max="4" min="4" style="1" width="19.99"/>
    <col collapsed="false" customWidth="true" hidden="false" outlineLevel="0" max="5" min="5" style="0" width="3.29"/>
    <col collapsed="false" customWidth="true" hidden="false" outlineLevel="0" max="6" min="6" style="34" width="10.42"/>
    <col collapsed="false" customWidth="true" hidden="false" outlineLevel="0" max="7" min="7" style="0" width="19.14"/>
    <col collapsed="false" customWidth="true" hidden="false" outlineLevel="0" max="8" min="8" style="0" width="3.29"/>
    <col collapsed="false" customWidth="true" hidden="false" outlineLevel="0" max="9" min="9" style="34" width="12.29"/>
    <col collapsed="false" customWidth="true" hidden="false" outlineLevel="0" max="10" min="10" style="0" width="21.57"/>
    <col collapsed="false" customWidth="true" hidden="false" outlineLevel="0" max="11" min="11" style="35" width="3.71"/>
    <col collapsed="false" customWidth="true" hidden="false" outlineLevel="0" max="12" min="12" style="0" width="10.29"/>
    <col collapsed="false" customWidth="true" hidden="false" outlineLevel="0" max="13" min="13" style="0" width="24"/>
  </cols>
  <sheetData>
    <row r="1" customFormat="false" ht="15" hidden="false" customHeight="true" outlineLevel="0" collapsed="false">
      <c r="A1" s="3"/>
      <c r="B1" s="4" t="s">
        <v>0</v>
      </c>
      <c r="C1" s="1"/>
      <c r="D1" s="2"/>
      <c r="E1" s="2"/>
      <c r="F1" s="33"/>
      <c r="G1" s="1"/>
    </row>
    <row r="2" customFormat="false" ht="15" hidden="false" customHeight="true" outlineLevel="0" collapsed="false">
      <c r="A2" s="3"/>
      <c r="B2" s="4" t="s">
        <v>1</v>
      </c>
      <c r="C2" s="1"/>
      <c r="D2" s="2"/>
      <c r="E2" s="2"/>
      <c r="F2" s="33"/>
      <c r="G2" s="1"/>
    </row>
    <row r="3" customFormat="false" ht="15" hidden="false" customHeight="true" outlineLevel="0" collapsed="false">
      <c r="A3" s="3"/>
      <c r="B3" s="4" t="s">
        <v>2</v>
      </c>
      <c r="C3" s="1"/>
      <c r="D3" s="2"/>
      <c r="E3" s="2"/>
      <c r="F3" s="33"/>
      <c r="G3" s="1"/>
    </row>
    <row r="4" customFormat="false" ht="15" hidden="false" customHeight="true" outlineLevel="0" collapsed="false">
      <c r="A4" s="5"/>
      <c r="B4" s="4" t="s">
        <v>3</v>
      </c>
      <c r="C4" s="1"/>
      <c r="D4" s="2"/>
      <c r="E4" s="2"/>
      <c r="F4" s="33"/>
      <c r="G4" s="1"/>
    </row>
    <row r="5" customFormat="false" ht="15" hidden="false" customHeight="true" outlineLevel="0" collapsed="false">
      <c r="B5" s="6" t="s">
        <v>4</v>
      </c>
      <c r="C5" s="1"/>
      <c r="D5" s="2"/>
      <c r="E5" s="2"/>
      <c r="F5" s="33"/>
      <c r="G5" s="1"/>
    </row>
    <row r="6" customFormat="false" ht="18.75" hidden="false" customHeight="true" outlineLevel="0" collapsed="false">
      <c r="B6" s="6"/>
      <c r="C6" s="1"/>
      <c r="D6" s="2"/>
      <c r="E6" s="2"/>
      <c r="F6" s="33"/>
      <c r="G6" s="1"/>
    </row>
    <row r="7" customFormat="false" ht="14.25" hidden="false" customHeight="true" outlineLevel="0" collapsed="false">
      <c r="B7" s="1" t="s">
        <v>44</v>
      </c>
    </row>
    <row r="8" customFormat="false" ht="14.25" hidden="false" customHeight="true" outlineLevel="0" collapsed="false">
      <c r="B8" s="36" t="s">
        <v>45</v>
      </c>
      <c r="C8" s="37"/>
    </row>
    <row r="10" customFormat="false" ht="21.75" hidden="false" customHeight="true" outlineLevel="0" collapsed="false">
      <c r="B10" s="38" t="s">
        <v>46</v>
      </c>
      <c r="C10" s="38"/>
      <c r="D10" s="38"/>
      <c r="E10" s="39"/>
      <c r="F10" s="40" t="s">
        <v>47</v>
      </c>
      <c r="G10" s="40"/>
    </row>
    <row r="11" customFormat="false" ht="18" hidden="false" customHeight="true" outlineLevel="0" collapsed="false">
      <c r="B11" s="41" t="s">
        <v>48</v>
      </c>
      <c r="C11" s="42" t="s">
        <v>49</v>
      </c>
      <c r="D11" s="42" t="s">
        <v>50</v>
      </c>
      <c r="E11" s="39"/>
      <c r="F11" s="42" t="s">
        <v>49</v>
      </c>
      <c r="G11" s="42" t="s">
        <v>50</v>
      </c>
    </row>
    <row r="12" customFormat="false" ht="18" hidden="false" customHeight="true" outlineLevel="0" collapsed="false">
      <c r="B12" s="43" t="s">
        <v>51</v>
      </c>
      <c r="C12" s="44" t="n">
        <v>1</v>
      </c>
      <c r="D12" s="45" t="n">
        <v>793.04</v>
      </c>
      <c r="E12" s="39"/>
      <c r="F12" s="46" t="n">
        <v>1</v>
      </c>
      <c r="G12" s="47" t="n">
        <v>3051.41</v>
      </c>
      <c r="H12" s="48"/>
      <c r="I12" s="49"/>
      <c r="J12" s="48"/>
      <c r="K12" s="50"/>
    </row>
    <row r="13" customFormat="false" ht="18" hidden="false" customHeight="true" outlineLevel="0" collapsed="false">
      <c r="B13" s="43" t="s">
        <v>52</v>
      </c>
      <c r="C13" s="44" t="n">
        <v>3</v>
      </c>
      <c r="D13" s="45" t="n">
        <v>6731.72</v>
      </c>
      <c r="E13" s="39"/>
      <c r="F13" s="46" t="n">
        <v>1</v>
      </c>
      <c r="G13" s="47" t="n">
        <v>1244.6</v>
      </c>
      <c r="H13" s="48"/>
      <c r="I13" s="49"/>
      <c r="J13" s="48"/>
      <c r="K13" s="50"/>
    </row>
    <row r="14" customFormat="false" ht="18" hidden="false" customHeight="true" outlineLevel="0" collapsed="false">
      <c r="B14" s="43" t="s">
        <v>53</v>
      </c>
      <c r="C14" s="44" t="n">
        <v>11</v>
      </c>
      <c r="D14" s="45" t="n">
        <v>60422.59</v>
      </c>
      <c r="E14" s="39"/>
      <c r="F14" s="46" t="n">
        <v>19</v>
      </c>
      <c r="G14" s="47" t="n">
        <v>170948.31</v>
      </c>
      <c r="H14" s="48"/>
      <c r="I14" s="49"/>
      <c r="J14" s="48"/>
      <c r="K14" s="50"/>
    </row>
    <row r="15" customFormat="false" ht="18" hidden="false" customHeight="true" outlineLevel="0" collapsed="false">
      <c r="B15" s="43" t="s">
        <v>54</v>
      </c>
      <c r="C15" s="44" t="n">
        <v>0</v>
      </c>
      <c r="D15" s="45" t="n">
        <v>0</v>
      </c>
      <c r="E15" s="39"/>
      <c r="F15" s="46" t="n">
        <v>2</v>
      </c>
      <c r="G15" s="47" t="n">
        <v>6251.8</v>
      </c>
      <c r="H15" s="48"/>
      <c r="I15" s="49"/>
      <c r="J15" s="48"/>
      <c r="K15" s="50"/>
    </row>
    <row r="16" customFormat="false" ht="18" hidden="false" customHeight="true" outlineLevel="0" collapsed="false">
      <c r="B16" s="43" t="s">
        <v>55</v>
      </c>
      <c r="C16" s="44" t="n">
        <v>2</v>
      </c>
      <c r="D16" s="45" t="n">
        <v>17003.66</v>
      </c>
      <c r="E16" s="39"/>
      <c r="F16" s="46" t="n">
        <v>4</v>
      </c>
      <c r="G16" s="47" t="n">
        <v>74276.08</v>
      </c>
      <c r="H16" s="48"/>
      <c r="I16" s="49"/>
      <c r="J16" s="48"/>
      <c r="K16" s="50"/>
    </row>
    <row r="17" customFormat="false" ht="18" hidden="false" customHeight="true" outlineLevel="0" collapsed="false">
      <c r="B17" s="43" t="s">
        <v>56</v>
      </c>
      <c r="C17" s="44" t="n">
        <v>2</v>
      </c>
      <c r="D17" s="45" t="n">
        <v>21291.94</v>
      </c>
      <c r="E17" s="39"/>
      <c r="F17" s="46" t="n">
        <v>2</v>
      </c>
      <c r="G17" s="47" t="n">
        <v>3596.06</v>
      </c>
      <c r="H17" s="48"/>
      <c r="I17" s="49"/>
      <c r="J17" s="48"/>
      <c r="K17" s="50"/>
    </row>
    <row r="18" customFormat="false" ht="18" hidden="false" customHeight="true" outlineLevel="0" collapsed="false">
      <c r="B18" s="43" t="s">
        <v>57</v>
      </c>
      <c r="C18" s="44" t="n">
        <v>5</v>
      </c>
      <c r="D18" s="45" t="n">
        <v>23907.28</v>
      </c>
      <c r="E18" s="39"/>
      <c r="F18" s="46" t="n">
        <v>81</v>
      </c>
      <c r="G18" s="47" t="n">
        <v>282662.02</v>
      </c>
      <c r="H18" s="48"/>
      <c r="I18" s="49"/>
      <c r="J18" s="48"/>
      <c r="K18" s="50"/>
    </row>
    <row r="19" customFormat="false" ht="18" hidden="false" customHeight="true" outlineLevel="0" collapsed="false">
      <c r="B19" s="43" t="s">
        <v>58</v>
      </c>
      <c r="C19" s="44" t="n">
        <v>23</v>
      </c>
      <c r="D19" s="45" t="n">
        <v>181319.65</v>
      </c>
      <c r="E19" s="39"/>
      <c r="F19" s="46" t="n">
        <v>14</v>
      </c>
      <c r="G19" s="47" t="n">
        <v>26372.58</v>
      </c>
      <c r="H19" s="48"/>
      <c r="I19" s="49"/>
      <c r="J19" s="48"/>
      <c r="K19" s="50"/>
    </row>
    <row r="20" customFormat="false" ht="18" hidden="false" customHeight="true" outlineLevel="0" collapsed="false">
      <c r="B20" s="43" t="s">
        <v>59</v>
      </c>
      <c r="C20" s="44" t="n">
        <v>3</v>
      </c>
      <c r="D20" s="45" t="n">
        <v>8234.79</v>
      </c>
      <c r="E20" s="39"/>
      <c r="F20" s="46" t="n">
        <v>3</v>
      </c>
      <c r="G20" s="47" t="n">
        <v>9155</v>
      </c>
      <c r="H20" s="48"/>
      <c r="I20" s="49"/>
      <c r="J20" s="48"/>
      <c r="K20" s="50"/>
    </row>
    <row r="21" customFormat="false" ht="18" hidden="false" customHeight="true" outlineLevel="0" collapsed="false">
      <c r="B21" s="43" t="s">
        <v>60</v>
      </c>
      <c r="C21" s="44" t="n">
        <v>5</v>
      </c>
      <c r="D21" s="45" t="n">
        <v>31300.9</v>
      </c>
      <c r="E21" s="39"/>
      <c r="F21" s="46" t="n">
        <v>0</v>
      </c>
      <c r="G21" s="47" t="n">
        <v>0</v>
      </c>
      <c r="H21" s="48"/>
      <c r="I21" s="49"/>
      <c r="J21" s="48"/>
      <c r="K21" s="50"/>
    </row>
    <row r="22" customFormat="false" ht="18" hidden="false" customHeight="true" outlineLevel="0" collapsed="false">
      <c r="B22" s="43" t="s">
        <v>61</v>
      </c>
      <c r="C22" s="44" t="n">
        <v>8</v>
      </c>
      <c r="D22" s="45" t="n">
        <v>59993.51</v>
      </c>
      <c r="E22" s="39"/>
      <c r="F22" s="46" t="n">
        <v>3</v>
      </c>
      <c r="G22" s="47" t="n">
        <v>14509.35</v>
      </c>
      <c r="H22" s="48"/>
      <c r="I22" s="49"/>
      <c r="J22" s="48"/>
      <c r="K22" s="50"/>
    </row>
    <row r="23" customFormat="false" ht="18" hidden="false" customHeight="true" outlineLevel="0" collapsed="false">
      <c r="B23" s="43" t="s">
        <v>62</v>
      </c>
      <c r="C23" s="44" t="n">
        <v>0</v>
      </c>
      <c r="D23" s="45" t="n">
        <v>0</v>
      </c>
      <c r="E23" s="39"/>
      <c r="F23" s="46" t="n">
        <v>9</v>
      </c>
      <c r="G23" s="47" t="n">
        <v>25967.88</v>
      </c>
      <c r="H23" s="48"/>
      <c r="I23" s="49"/>
      <c r="J23" s="48"/>
      <c r="K23" s="50"/>
    </row>
    <row r="24" customFormat="false" ht="18" hidden="false" customHeight="true" outlineLevel="0" collapsed="false">
      <c r="B24" s="43" t="s">
        <v>63</v>
      </c>
      <c r="C24" s="44" t="n">
        <v>3</v>
      </c>
      <c r="D24" s="45" t="n">
        <v>14760.51</v>
      </c>
      <c r="E24" s="39"/>
      <c r="F24" s="46" t="n">
        <v>2</v>
      </c>
      <c r="G24" s="47" t="n">
        <v>24017.07</v>
      </c>
      <c r="H24" s="48"/>
      <c r="I24" s="49"/>
      <c r="J24" s="48"/>
      <c r="K24" s="50"/>
    </row>
    <row r="25" customFormat="false" ht="18" hidden="false" customHeight="true" outlineLevel="0" collapsed="false">
      <c r="B25" s="43" t="s">
        <v>64</v>
      </c>
      <c r="C25" s="44" t="n">
        <v>0</v>
      </c>
      <c r="D25" s="45" t="n">
        <v>0</v>
      </c>
      <c r="E25" s="39"/>
      <c r="F25" s="46" t="n">
        <v>30</v>
      </c>
      <c r="G25" s="47" t="n">
        <v>83910.98</v>
      </c>
      <c r="H25" s="48"/>
      <c r="I25" s="49"/>
      <c r="J25" s="48"/>
      <c r="K25" s="50"/>
    </row>
    <row r="26" customFormat="false" ht="18" hidden="false" customHeight="true" outlineLevel="0" collapsed="false">
      <c r="B26" s="43" t="s">
        <v>65</v>
      </c>
      <c r="C26" s="44" t="n">
        <v>1</v>
      </c>
      <c r="D26" s="45" t="n">
        <v>1516.18</v>
      </c>
      <c r="E26" s="39"/>
      <c r="F26" s="46" t="n">
        <v>9</v>
      </c>
      <c r="G26" s="47" t="n">
        <v>35247.12</v>
      </c>
      <c r="H26" s="48"/>
      <c r="I26" s="49"/>
      <c r="J26" s="48"/>
      <c r="K26" s="50"/>
    </row>
    <row r="27" customFormat="false" ht="18" hidden="false" customHeight="true" outlineLevel="0" collapsed="false">
      <c r="B27" s="51" t="s">
        <v>66</v>
      </c>
      <c r="C27" s="44" t="n">
        <v>0</v>
      </c>
      <c r="D27" s="45" t="n">
        <v>0</v>
      </c>
      <c r="E27" s="39"/>
      <c r="F27" s="46" t="n">
        <v>7</v>
      </c>
      <c r="G27" s="47" t="n">
        <v>19698.89</v>
      </c>
      <c r="H27" s="48"/>
      <c r="I27" s="49"/>
      <c r="J27" s="48"/>
      <c r="K27" s="50"/>
    </row>
    <row r="28" customFormat="false" ht="18" hidden="false" customHeight="true" outlineLevel="0" collapsed="false">
      <c r="B28" s="52" t="s">
        <v>67</v>
      </c>
      <c r="C28" s="53" t="n">
        <f aca="false">SUM(C12:C27)</f>
        <v>67</v>
      </c>
      <c r="D28" s="54" t="n">
        <f aca="false">SUM(D12:D27)</f>
        <v>427275.77</v>
      </c>
      <c r="E28" s="39"/>
      <c r="F28" s="46" t="n">
        <f aca="false">SUM(F12:F27)</f>
        <v>187</v>
      </c>
      <c r="G28" s="47" t="n">
        <f aca="false">SUM(G12:G27)</f>
        <v>780909.15</v>
      </c>
      <c r="H28" s="48"/>
      <c r="I28" s="49"/>
      <c r="J28" s="48"/>
      <c r="K28" s="50"/>
    </row>
    <row r="29" customFormat="false" ht="18" hidden="false" customHeight="true" outlineLevel="0" collapsed="false">
      <c r="B29" s="55"/>
      <c r="C29" s="56"/>
      <c r="D29" s="55"/>
      <c r="E29" s="39"/>
      <c r="F29" s="57"/>
      <c r="G29" s="39"/>
    </row>
    <row r="30" customFormat="false" ht="18" hidden="false" customHeight="true" outlineLevel="0" collapsed="false">
      <c r="B30" s="38" t="s">
        <v>46</v>
      </c>
      <c r="C30" s="38"/>
      <c r="D30" s="38"/>
      <c r="E30" s="39"/>
      <c r="F30" s="40" t="s">
        <v>47</v>
      </c>
      <c r="G30" s="40"/>
    </row>
    <row r="31" customFormat="false" ht="18" hidden="false" customHeight="true" outlineLevel="0" collapsed="false">
      <c r="B31" s="58" t="s">
        <v>68</v>
      </c>
      <c r="C31" s="42" t="s">
        <v>49</v>
      </c>
      <c r="D31" s="42" t="s">
        <v>50</v>
      </c>
      <c r="E31" s="39"/>
      <c r="F31" s="42" t="s">
        <v>49</v>
      </c>
      <c r="G31" s="42" t="s">
        <v>50</v>
      </c>
    </row>
    <row r="32" customFormat="false" ht="18" hidden="false" customHeight="true" outlineLevel="0" collapsed="false">
      <c r="B32" s="43" t="s">
        <v>69</v>
      </c>
      <c r="C32" s="44" t="n">
        <v>0</v>
      </c>
      <c r="D32" s="45" t="n">
        <v>0</v>
      </c>
      <c r="E32" s="39"/>
      <c r="F32" s="46" t="n">
        <v>0</v>
      </c>
      <c r="G32" s="47" t="n">
        <v>0</v>
      </c>
    </row>
    <row r="33" customFormat="false" ht="18" hidden="false" customHeight="true" outlineLevel="0" collapsed="false">
      <c r="B33" s="43" t="s">
        <v>52</v>
      </c>
      <c r="C33" s="44" t="n">
        <v>0</v>
      </c>
      <c r="D33" s="45" t="n">
        <v>0</v>
      </c>
      <c r="E33" s="39"/>
      <c r="F33" s="46" t="n">
        <v>0</v>
      </c>
      <c r="G33" s="47" t="n">
        <v>0</v>
      </c>
    </row>
    <row r="34" customFormat="false" ht="18" hidden="false" customHeight="true" outlineLevel="0" collapsed="false">
      <c r="B34" s="43" t="s">
        <v>53</v>
      </c>
      <c r="C34" s="44" t="n">
        <v>1</v>
      </c>
      <c r="D34" s="45" t="n">
        <v>16083.86</v>
      </c>
      <c r="E34" s="39"/>
      <c r="F34" s="46" t="n">
        <v>0</v>
      </c>
      <c r="G34" s="47" t="n">
        <v>0</v>
      </c>
    </row>
    <row r="35" customFormat="false" ht="18" hidden="false" customHeight="true" outlineLevel="0" collapsed="false">
      <c r="B35" s="43" t="s">
        <v>54</v>
      </c>
      <c r="C35" s="44" t="n">
        <v>0</v>
      </c>
      <c r="D35" s="45" t="n">
        <v>0</v>
      </c>
      <c r="E35" s="39"/>
      <c r="F35" s="46" t="n">
        <v>0</v>
      </c>
      <c r="G35" s="47" t="n">
        <v>0</v>
      </c>
    </row>
    <row r="36" customFormat="false" ht="18" hidden="false" customHeight="true" outlineLevel="0" collapsed="false">
      <c r="B36" s="43" t="s">
        <v>55</v>
      </c>
      <c r="C36" s="44" t="n">
        <v>4</v>
      </c>
      <c r="D36" s="45" t="n">
        <v>42632.27</v>
      </c>
      <c r="E36" s="39"/>
      <c r="F36" s="46" t="n">
        <v>7</v>
      </c>
      <c r="G36" s="47" t="n">
        <v>38311.39</v>
      </c>
    </row>
    <row r="37" customFormat="false" ht="18" hidden="false" customHeight="true" outlineLevel="0" collapsed="false">
      <c r="B37" s="43" t="s">
        <v>56</v>
      </c>
      <c r="C37" s="44" t="n">
        <v>1</v>
      </c>
      <c r="D37" s="45" t="n">
        <v>28186.07</v>
      </c>
      <c r="E37" s="39"/>
      <c r="F37" s="46" t="n">
        <v>0</v>
      </c>
      <c r="G37" s="47" t="n">
        <v>0</v>
      </c>
    </row>
    <row r="38" customFormat="false" ht="18" hidden="false" customHeight="true" outlineLevel="0" collapsed="false">
      <c r="B38" s="43" t="s">
        <v>57</v>
      </c>
      <c r="C38" s="44" t="n">
        <v>0</v>
      </c>
      <c r="D38" s="45" t="n">
        <v>0</v>
      </c>
      <c r="E38" s="39"/>
      <c r="F38" s="46" t="n">
        <v>0</v>
      </c>
      <c r="G38" s="47" t="n">
        <v>0</v>
      </c>
    </row>
    <row r="39" customFormat="false" ht="18" hidden="false" customHeight="true" outlineLevel="0" collapsed="false">
      <c r="B39" s="43" t="s">
        <v>58</v>
      </c>
      <c r="C39" s="44" t="n">
        <v>0</v>
      </c>
      <c r="D39" s="45" t="n">
        <v>0</v>
      </c>
      <c r="E39" s="39"/>
      <c r="F39" s="46" t="n">
        <v>0</v>
      </c>
      <c r="G39" s="47" t="n">
        <v>0</v>
      </c>
    </row>
    <row r="40" customFormat="false" ht="18" hidden="false" customHeight="true" outlineLevel="0" collapsed="false">
      <c r="B40" s="43" t="s">
        <v>59</v>
      </c>
      <c r="C40" s="44" t="n">
        <v>0</v>
      </c>
      <c r="D40" s="45" t="n">
        <v>0</v>
      </c>
      <c r="E40" s="39"/>
      <c r="F40" s="46" t="n">
        <v>0</v>
      </c>
      <c r="G40" s="47" t="n">
        <v>0</v>
      </c>
    </row>
    <row r="41" customFormat="false" ht="18" hidden="false" customHeight="true" outlineLevel="0" collapsed="false">
      <c r="B41" s="43" t="s">
        <v>60</v>
      </c>
      <c r="C41" s="44" t="n">
        <v>0</v>
      </c>
      <c r="D41" s="45" t="n">
        <v>0</v>
      </c>
      <c r="E41" s="39"/>
      <c r="F41" s="46" t="n">
        <v>0</v>
      </c>
      <c r="G41" s="47" t="n">
        <v>0</v>
      </c>
    </row>
    <row r="42" customFormat="false" ht="18" hidden="false" customHeight="true" outlineLevel="0" collapsed="false">
      <c r="B42" s="43" t="s">
        <v>61</v>
      </c>
      <c r="C42" s="44" t="n">
        <v>0</v>
      </c>
      <c r="D42" s="45" t="n">
        <v>0</v>
      </c>
      <c r="E42" s="39"/>
      <c r="F42" s="46" t="n">
        <v>0</v>
      </c>
      <c r="G42" s="47" t="n">
        <v>0</v>
      </c>
    </row>
    <row r="43" customFormat="false" ht="18" hidden="false" customHeight="true" outlineLevel="0" collapsed="false">
      <c r="B43" s="43" t="s">
        <v>70</v>
      </c>
      <c r="C43" s="44" t="n">
        <v>0</v>
      </c>
      <c r="D43" s="45" t="n">
        <v>0</v>
      </c>
      <c r="E43" s="39"/>
      <c r="F43" s="46" t="n">
        <v>0</v>
      </c>
      <c r="G43" s="47" t="n">
        <v>0</v>
      </c>
    </row>
    <row r="44" customFormat="false" ht="18" hidden="false" customHeight="true" outlineLevel="0" collapsed="false">
      <c r="B44" s="43" t="s">
        <v>63</v>
      </c>
      <c r="C44" s="44" t="n">
        <v>0</v>
      </c>
      <c r="D44" s="45" t="n">
        <v>0</v>
      </c>
      <c r="E44" s="39"/>
      <c r="F44" s="46" t="n">
        <v>0</v>
      </c>
      <c r="G44" s="47" t="n">
        <v>0</v>
      </c>
    </row>
    <row r="45" customFormat="false" ht="18" hidden="false" customHeight="true" outlineLevel="0" collapsed="false">
      <c r="B45" s="43" t="s">
        <v>64</v>
      </c>
      <c r="C45" s="44" t="n">
        <v>0</v>
      </c>
      <c r="D45" s="45" t="n">
        <v>0</v>
      </c>
      <c r="E45" s="39"/>
      <c r="F45" s="46" t="n">
        <v>0</v>
      </c>
      <c r="G45" s="47" t="n">
        <v>0</v>
      </c>
    </row>
    <row r="46" customFormat="false" ht="18" hidden="false" customHeight="true" outlineLevel="0" collapsed="false">
      <c r="B46" s="43" t="s">
        <v>65</v>
      </c>
      <c r="C46" s="44" t="n">
        <v>0</v>
      </c>
      <c r="D46" s="45" t="n">
        <v>0</v>
      </c>
      <c r="E46" s="39"/>
      <c r="F46" s="46" t="n">
        <v>0</v>
      </c>
      <c r="G46" s="47" t="n">
        <v>0</v>
      </c>
    </row>
    <row r="47" customFormat="false" ht="18" hidden="false" customHeight="true" outlineLevel="0" collapsed="false">
      <c r="B47" s="51" t="s">
        <v>66</v>
      </c>
      <c r="C47" s="44" t="n">
        <v>0</v>
      </c>
      <c r="D47" s="45" t="n">
        <v>0</v>
      </c>
      <c r="E47" s="39"/>
      <c r="F47" s="46" t="n">
        <v>0</v>
      </c>
      <c r="G47" s="47" t="n">
        <v>0</v>
      </c>
    </row>
    <row r="48" customFormat="false" ht="18" hidden="false" customHeight="true" outlineLevel="0" collapsed="false">
      <c r="B48" s="59" t="s">
        <v>67</v>
      </c>
      <c r="C48" s="60" t="n">
        <f aca="false">SUM(C32:C47)</f>
        <v>6</v>
      </c>
      <c r="D48" s="61" t="n">
        <f aca="false">SUM(D32:D47)</f>
        <v>86902.2</v>
      </c>
      <c r="E48" s="39"/>
      <c r="F48" s="46" t="n">
        <f aca="false">SUM(F32:F47)</f>
        <v>7</v>
      </c>
      <c r="G48" s="47" t="n">
        <f aca="false">SUM(G32:G47)</f>
        <v>38311.39</v>
      </c>
    </row>
    <row r="49" customFormat="false" ht="18" hidden="false" customHeight="true" outlineLevel="0" collapsed="false">
      <c r="B49" s="55"/>
      <c r="C49" s="56"/>
      <c r="D49" s="55"/>
      <c r="E49" s="39"/>
      <c r="F49" s="57"/>
      <c r="G49" s="39"/>
    </row>
    <row r="50" customFormat="false" ht="18" hidden="false" customHeight="true" outlineLevel="0" collapsed="false">
      <c r="B50" s="38" t="s">
        <v>46</v>
      </c>
      <c r="C50" s="38"/>
      <c r="D50" s="38"/>
      <c r="E50" s="39"/>
      <c r="F50" s="40" t="s">
        <v>47</v>
      </c>
      <c r="G50" s="40"/>
    </row>
    <row r="51" customFormat="false" ht="18" hidden="false" customHeight="true" outlineLevel="0" collapsed="false">
      <c r="B51" s="62" t="s">
        <v>71</v>
      </c>
      <c r="C51" s="63" t="s">
        <v>49</v>
      </c>
      <c r="D51" s="63" t="s">
        <v>50</v>
      </c>
      <c r="E51" s="39"/>
      <c r="F51" s="42" t="s">
        <v>49</v>
      </c>
      <c r="G51" s="42" t="s">
        <v>50</v>
      </c>
    </row>
    <row r="52" customFormat="false" ht="18" hidden="false" customHeight="true" outlineLevel="0" collapsed="false">
      <c r="B52" s="43" t="s">
        <v>69</v>
      </c>
      <c r="C52" s="44" t="n">
        <v>0</v>
      </c>
      <c r="D52" s="45" t="n">
        <v>0</v>
      </c>
      <c r="E52" s="39"/>
      <c r="F52" s="46" t="n">
        <v>0</v>
      </c>
      <c r="G52" s="47" t="n">
        <v>0</v>
      </c>
    </row>
    <row r="53" customFormat="false" ht="18" hidden="false" customHeight="true" outlineLevel="0" collapsed="false">
      <c r="B53" s="43" t="s">
        <v>52</v>
      </c>
      <c r="C53" s="44" t="n">
        <v>2</v>
      </c>
      <c r="D53" s="45" t="n">
        <v>28071.58</v>
      </c>
      <c r="E53" s="39"/>
      <c r="F53" s="46" t="n">
        <v>1</v>
      </c>
      <c r="G53" s="47" t="n">
        <v>8437.62</v>
      </c>
    </row>
    <row r="54" customFormat="false" ht="18" hidden="false" customHeight="true" outlineLevel="0" collapsed="false">
      <c r="B54" s="43" t="s">
        <v>53</v>
      </c>
      <c r="C54" s="44" t="n">
        <v>14</v>
      </c>
      <c r="D54" s="45" t="n">
        <v>182234.1</v>
      </c>
      <c r="E54" s="39"/>
      <c r="F54" s="46" t="n">
        <v>0</v>
      </c>
      <c r="G54" s="47" t="n">
        <v>0</v>
      </c>
    </row>
    <row r="55" customFormat="false" ht="18" hidden="false" customHeight="true" outlineLevel="0" collapsed="false">
      <c r="B55" s="43" t="s">
        <v>54</v>
      </c>
      <c r="C55" s="44" t="n">
        <v>7</v>
      </c>
      <c r="D55" s="45" t="n">
        <v>78914.21</v>
      </c>
      <c r="E55" s="39"/>
      <c r="F55" s="46" t="n">
        <v>1</v>
      </c>
      <c r="G55" s="47" t="n">
        <v>13812.9</v>
      </c>
    </row>
    <row r="56" customFormat="false" ht="18" hidden="false" customHeight="true" outlineLevel="0" collapsed="false">
      <c r="B56" s="43" t="s">
        <v>55</v>
      </c>
      <c r="C56" s="44" t="n">
        <v>0</v>
      </c>
      <c r="D56" s="45" t="n">
        <v>0</v>
      </c>
      <c r="E56" s="39"/>
      <c r="F56" s="46" t="n">
        <v>0</v>
      </c>
      <c r="G56" s="47" t="n">
        <v>0</v>
      </c>
    </row>
    <row r="57" customFormat="false" ht="18" hidden="false" customHeight="true" outlineLevel="0" collapsed="false">
      <c r="B57" s="43" t="s">
        <v>56</v>
      </c>
      <c r="C57" s="44" t="n">
        <v>4</v>
      </c>
      <c r="D57" s="45" t="n">
        <v>44107.34</v>
      </c>
      <c r="E57" s="39"/>
      <c r="F57" s="46" t="n">
        <v>1</v>
      </c>
      <c r="G57" s="47" t="n">
        <v>17417.51</v>
      </c>
    </row>
    <row r="58" customFormat="false" ht="18" hidden="false" customHeight="true" outlineLevel="0" collapsed="false">
      <c r="B58" s="43" t="s">
        <v>57</v>
      </c>
      <c r="C58" s="44" t="n">
        <v>1</v>
      </c>
      <c r="D58" s="45" t="n">
        <v>13332.89</v>
      </c>
      <c r="E58" s="39"/>
      <c r="F58" s="46" t="n">
        <v>2</v>
      </c>
      <c r="G58" s="47" t="n">
        <v>38523.75</v>
      </c>
    </row>
    <row r="59" s="64" customFormat="true" ht="18" hidden="false" customHeight="true" outlineLevel="0" collapsed="false">
      <c r="B59" s="43" t="s">
        <v>58</v>
      </c>
      <c r="C59" s="44" t="n">
        <v>1</v>
      </c>
      <c r="D59" s="45" t="n">
        <v>5507.28</v>
      </c>
      <c r="E59" s="65"/>
      <c r="F59" s="46" t="n">
        <v>1</v>
      </c>
      <c r="G59" s="47" t="n">
        <v>20958.72</v>
      </c>
      <c r="I59" s="66"/>
      <c r="K59" s="1"/>
    </row>
    <row r="60" s="64" customFormat="true" ht="18" hidden="false" customHeight="true" outlineLevel="0" collapsed="false">
      <c r="B60" s="43" t="s">
        <v>59</v>
      </c>
      <c r="C60" s="44" t="n">
        <v>0</v>
      </c>
      <c r="D60" s="45" t="n">
        <v>0</v>
      </c>
      <c r="E60" s="65"/>
      <c r="F60" s="46" t="n">
        <v>2</v>
      </c>
      <c r="G60" s="47" t="n">
        <v>15761.19</v>
      </c>
      <c r="I60" s="66"/>
      <c r="K60" s="1"/>
    </row>
    <row r="61" customFormat="false" ht="18" hidden="false" customHeight="true" outlineLevel="0" collapsed="false">
      <c r="B61" s="43" t="s">
        <v>60</v>
      </c>
      <c r="C61" s="44" t="n">
        <v>5</v>
      </c>
      <c r="D61" s="45" t="n">
        <v>33126.55</v>
      </c>
      <c r="E61" s="39"/>
      <c r="F61" s="46" t="n">
        <v>1</v>
      </c>
      <c r="G61" s="47" t="n">
        <v>13268.15</v>
      </c>
    </row>
    <row r="62" customFormat="false" ht="18" hidden="false" customHeight="true" outlineLevel="0" collapsed="false">
      <c r="B62" s="43" t="s">
        <v>61</v>
      </c>
      <c r="C62" s="44" t="n">
        <v>0</v>
      </c>
      <c r="D62" s="45" t="n">
        <v>0</v>
      </c>
      <c r="E62" s="39"/>
      <c r="F62" s="46" t="n">
        <v>0</v>
      </c>
      <c r="G62" s="47" t="n">
        <v>0</v>
      </c>
    </row>
    <row r="63" customFormat="false" ht="18" hidden="false" customHeight="true" outlineLevel="0" collapsed="false">
      <c r="B63" s="43" t="s">
        <v>70</v>
      </c>
      <c r="C63" s="44" t="n">
        <v>2</v>
      </c>
      <c r="D63" s="45" t="n">
        <v>22284.76</v>
      </c>
      <c r="E63" s="39"/>
      <c r="F63" s="46" t="n">
        <v>3</v>
      </c>
      <c r="G63" s="47" t="n">
        <v>24300.99</v>
      </c>
    </row>
    <row r="64" customFormat="false" ht="18" hidden="false" customHeight="true" outlineLevel="0" collapsed="false">
      <c r="B64" s="43" t="s">
        <v>63</v>
      </c>
      <c r="C64" s="44" t="n">
        <v>0</v>
      </c>
      <c r="D64" s="45" t="n">
        <v>0</v>
      </c>
      <c r="E64" s="39"/>
      <c r="F64" s="46" t="n">
        <v>0</v>
      </c>
      <c r="G64" s="47" t="n">
        <v>0</v>
      </c>
    </row>
    <row r="65" customFormat="false" ht="18" hidden="false" customHeight="true" outlineLevel="0" collapsed="false">
      <c r="B65" s="43" t="s">
        <v>64</v>
      </c>
      <c r="C65" s="44" t="n">
        <v>4</v>
      </c>
      <c r="D65" s="45" t="n">
        <v>38225.84</v>
      </c>
      <c r="E65" s="39"/>
      <c r="F65" s="46" t="n">
        <v>0</v>
      </c>
      <c r="G65" s="47" t="n">
        <v>0</v>
      </c>
    </row>
    <row r="66" customFormat="false" ht="18" hidden="false" customHeight="true" outlineLevel="0" collapsed="false">
      <c r="B66" s="43" t="s">
        <v>65</v>
      </c>
      <c r="C66" s="44" t="n">
        <v>5</v>
      </c>
      <c r="D66" s="45" t="n">
        <v>66935.32</v>
      </c>
      <c r="E66" s="39"/>
      <c r="F66" s="46" t="n">
        <v>1</v>
      </c>
      <c r="G66" s="47" t="n">
        <v>14646.92</v>
      </c>
    </row>
    <row r="67" customFormat="false" ht="18" hidden="false" customHeight="true" outlineLevel="0" collapsed="false">
      <c r="B67" s="51" t="s">
        <v>66</v>
      </c>
      <c r="C67" s="44" t="n">
        <v>3</v>
      </c>
      <c r="D67" s="45" t="n">
        <v>36188.25</v>
      </c>
      <c r="E67" s="39"/>
      <c r="F67" s="46" t="n">
        <v>4</v>
      </c>
      <c r="G67" s="47" t="n">
        <v>67806.19</v>
      </c>
    </row>
    <row r="68" customFormat="false" ht="18" hidden="false" customHeight="true" outlineLevel="0" collapsed="false">
      <c r="B68" s="52" t="s">
        <v>67</v>
      </c>
      <c r="C68" s="53" t="n">
        <f aca="false">SUM(C52:C67)</f>
        <v>48</v>
      </c>
      <c r="D68" s="67" t="n">
        <f aca="false">SUM(D52:D67)</f>
        <v>548928.12</v>
      </c>
      <c r="E68" s="39"/>
      <c r="F68" s="46" t="n">
        <f aca="false">SUM(F52:F67)</f>
        <v>17</v>
      </c>
      <c r="G68" s="47" t="n">
        <f aca="false">SUM(G52:G67)</f>
        <v>234933.94</v>
      </c>
    </row>
    <row r="69" customFormat="false" ht="14.25" hidden="false" customHeight="true" outlineLevel="0" collapsed="false">
      <c r="B69" s="55"/>
      <c r="C69" s="56"/>
      <c r="D69" s="55"/>
      <c r="E69" s="39"/>
      <c r="F69" s="57"/>
      <c r="G69" s="68"/>
    </row>
    <row r="70" customFormat="false" ht="14.25" hidden="false" customHeight="true" outlineLevel="0" collapsed="false">
      <c r="B70" s="55"/>
      <c r="C70" s="56"/>
      <c r="D70" s="55"/>
      <c r="E70" s="39"/>
      <c r="F70" s="57"/>
      <c r="G70" s="39"/>
    </row>
    <row r="71" customFormat="false" ht="14.25" hidden="false" customHeight="true" outlineLevel="0" collapsed="false">
      <c r="B71" s="38" t="s">
        <v>46</v>
      </c>
      <c r="C71" s="38"/>
      <c r="D71" s="38"/>
      <c r="E71" s="39"/>
      <c r="F71" s="40" t="s">
        <v>47</v>
      </c>
      <c r="G71" s="40"/>
      <c r="I71" s="69" t="s">
        <v>72</v>
      </c>
      <c r="J71" s="69"/>
      <c r="K71" s="70"/>
      <c r="L71" s="71" t="s">
        <v>73</v>
      </c>
      <c r="M71" s="71"/>
    </row>
    <row r="72" customFormat="false" ht="18" hidden="false" customHeight="true" outlineLevel="0" collapsed="false">
      <c r="B72" s="72" t="s">
        <v>74</v>
      </c>
      <c r="C72" s="42" t="s">
        <v>49</v>
      </c>
      <c r="D72" s="42" t="s">
        <v>50</v>
      </c>
      <c r="E72" s="73"/>
      <c r="F72" s="42" t="s">
        <v>49</v>
      </c>
      <c r="G72" s="42" t="s">
        <v>50</v>
      </c>
      <c r="H72" s="73"/>
      <c r="I72" s="63" t="s">
        <v>49</v>
      </c>
      <c r="J72" s="63" t="s">
        <v>50</v>
      </c>
      <c r="K72" s="74"/>
      <c r="L72" s="63" t="s">
        <v>49</v>
      </c>
      <c r="M72" s="75" t="s">
        <v>75</v>
      </c>
    </row>
    <row r="73" customFormat="false" ht="18" hidden="false" customHeight="true" outlineLevel="0" collapsed="false">
      <c r="B73" s="76" t="s">
        <v>69</v>
      </c>
      <c r="C73" s="77" t="n">
        <v>0</v>
      </c>
      <c r="D73" s="78" t="n">
        <v>0</v>
      </c>
      <c r="E73" s="73"/>
      <c r="F73" s="79" t="n">
        <v>0</v>
      </c>
      <c r="G73" s="80" t="n">
        <v>0</v>
      </c>
      <c r="H73" s="73"/>
      <c r="I73" s="77" t="n">
        <f aca="false">C73+F73</f>
        <v>0</v>
      </c>
      <c r="J73" s="81" t="n">
        <f aca="false">D73+G73</f>
        <v>0</v>
      </c>
      <c r="K73" s="82"/>
      <c r="L73" s="83"/>
      <c r="M73" s="84"/>
    </row>
    <row r="74" customFormat="false" ht="18" hidden="false" customHeight="true" outlineLevel="0" collapsed="false">
      <c r="B74" s="76" t="s">
        <v>52</v>
      </c>
      <c r="C74" s="77" t="n">
        <v>0</v>
      </c>
      <c r="D74" s="78" t="n">
        <v>0</v>
      </c>
      <c r="E74" s="73"/>
      <c r="F74" s="79" t="n">
        <v>0</v>
      </c>
      <c r="G74" s="80" t="n">
        <v>0</v>
      </c>
      <c r="H74" s="73"/>
      <c r="I74" s="77" t="n">
        <f aca="false">C74+F74</f>
        <v>0</v>
      </c>
      <c r="J74" s="81" t="n">
        <f aca="false">D74+G74</f>
        <v>0</v>
      </c>
      <c r="K74" s="82"/>
      <c r="L74" s="83"/>
      <c r="M74" s="84"/>
    </row>
    <row r="75" customFormat="false" ht="18" hidden="false" customHeight="true" outlineLevel="0" collapsed="false">
      <c r="B75" s="76" t="s">
        <v>53</v>
      </c>
      <c r="C75" s="77" t="n">
        <v>4</v>
      </c>
      <c r="D75" s="78" t="n">
        <v>46377.98</v>
      </c>
      <c r="E75" s="73"/>
      <c r="F75" s="79" t="n">
        <v>6</v>
      </c>
      <c r="G75" s="80" t="n">
        <v>142654.27</v>
      </c>
      <c r="H75" s="73"/>
      <c r="I75" s="77" t="n">
        <f aca="false">C75+F75</f>
        <v>10</v>
      </c>
      <c r="J75" s="81" t="n">
        <f aca="false">D75+G75</f>
        <v>189032.25</v>
      </c>
      <c r="K75" s="82"/>
      <c r="L75" s="83" t="n">
        <v>20</v>
      </c>
      <c r="M75" s="84" t="n">
        <f aca="false">I75/L75</f>
        <v>0.5</v>
      </c>
    </row>
    <row r="76" customFormat="false" ht="18" hidden="false" customHeight="true" outlineLevel="0" collapsed="false">
      <c r="B76" s="76" t="s">
        <v>54</v>
      </c>
      <c r="C76" s="77" t="n">
        <v>0</v>
      </c>
      <c r="D76" s="78" t="n">
        <v>0</v>
      </c>
      <c r="E76" s="73"/>
      <c r="F76" s="79" t="n">
        <v>0</v>
      </c>
      <c r="G76" s="80" t="n">
        <v>0</v>
      </c>
      <c r="H76" s="73"/>
      <c r="I76" s="77" t="n">
        <f aca="false">C76+F76</f>
        <v>0</v>
      </c>
      <c r="J76" s="81" t="n">
        <f aca="false">D76+G76</f>
        <v>0</v>
      </c>
      <c r="K76" s="82"/>
      <c r="L76" s="83"/>
      <c r="M76" s="84"/>
    </row>
    <row r="77" customFormat="false" ht="18" hidden="false" customHeight="true" outlineLevel="0" collapsed="false">
      <c r="B77" s="76" t="s">
        <v>55</v>
      </c>
      <c r="C77" s="77" t="n">
        <v>1</v>
      </c>
      <c r="D77" s="78" t="n">
        <v>15045.08</v>
      </c>
      <c r="E77" s="73"/>
      <c r="F77" s="79" t="n">
        <v>4</v>
      </c>
      <c r="G77" s="80" t="n">
        <v>74276.08</v>
      </c>
      <c r="H77" s="73"/>
      <c r="I77" s="77" t="n">
        <f aca="false">C77+F77</f>
        <v>5</v>
      </c>
      <c r="J77" s="81" t="n">
        <f aca="false">D77+G77</f>
        <v>89321.16</v>
      </c>
      <c r="K77" s="82"/>
      <c r="L77" s="83" t="n">
        <v>15</v>
      </c>
      <c r="M77" s="84" t="n">
        <f aca="false">I77/L77</f>
        <v>0.333333333333333</v>
      </c>
    </row>
    <row r="78" customFormat="false" ht="18" hidden="false" customHeight="true" outlineLevel="0" collapsed="false">
      <c r="B78" s="76" t="s">
        <v>56</v>
      </c>
      <c r="C78" s="77" t="n">
        <v>1</v>
      </c>
      <c r="D78" s="78" t="n">
        <v>19890.19</v>
      </c>
      <c r="E78" s="73"/>
      <c r="F78" s="79" t="n">
        <v>0</v>
      </c>
      <c r="G78" s="80" t="n">
        <v>0</v>
      </c>
      <c r="H78" s="73"/>
      <c r="I78" s="77" t="n">
        <f aca="false">C78+F78</f>
        <v>1</v>
      </c>
      <c r="J78" s="81" t="n">
        <f aca="false">D78+G78</f>
        <v>19890.19</v>
      </c>
      <c r="K78" s="82"/>
      <c r="L78" s="83" t="n">
        <v>2</v>
      </c>
      <c r="M78" s="84" t="n">
        <f aca="false">I78/L78</f>
        <v>0.5</v>
      </c>
    </row>
    <row r="79" customFormat="false" ht="18" hidden="false" customHeight="true" outlineLevel="0" collapsed="false">
      <c r="B79" s="76" t="s">
        <v>57</v>
      </c>
      <c r="C79" s="77" t="n">
        <v>0</v>
      </c>
      <c r="D79" s="78" t="n">
        <v>0</v>
      </c>
      <c r="E79" s="73"/>
      <c r="F79" s="79" t="n">
        <v>0</v>
      </c>
      <c r="G79" s="80" t="n">
        <v>0</v>
      </c>
      <c r="H79" s="73"/>
      <c r="I79" s="77" t="n">
        <f aca="false">C79+F79</f>
        <v>0</v>
      </c>
      <c r="J79" s="81" t="n">
        <f aca="false">D79+G79</f>
        <v>0</v>
      </c>
      <c r="K79" s="82"/>
      <c r="L79" s="83"/>
      <c r="M79" s="84"/>
    </row>
    <row r="80" customFormat="false" ht="18" hidden="false" customHeight="true" outlineLevel="0" collapsed="false">
      <c r="B80" s="76" t="s">
        <v>58</v>
      </c>
      <c r="C80" s="77" t="n">
        <v>12</v>
      </c>
      <c r="D80" s="78" t="n">
        <v>135121.55</v>
      </c>
      <c r="E80" s="73"/>
      <c r="F80" s="79" t="n">
        <v>0</v>
      </c>
      <c r="G80" s="80" t="n">
        <v>0</v>
      </c>
      <c r="H80" s="73"/>
      <c r="I80" s="77" t="n">
        <f aca="false">C80+F80</f>
        <v>12</v>
      </c>
      <c r="J80" s="81" t="n">
        <f aca="false">D80+G80</f>
        <v>135121.55</v>
      </c>
      <c r="K80" s="82"/>
      <c r="L80" s="83" t="n">
        <v>4</v>
      </c>
      <c r="M80" s="84" t="n">
        <f aca="false">I80/L80</f>
        <v>3</v>
      </c>
    </row>
    <row r="81" customFormat="false" ht="18" hidden="false" customHeight="true" outlineLevel="0" collapsed="false">
      <c r="B81" s="76" t="s">
        <v>59</v>
      </c>
      <c r="C81" s="77" t="n">
        <v>0</v>
      </c>
      <c r="D81" s="78" t="n">
        <v>0</v>
      </c>
      <c r="E81" s="73"/>
      <c r="F81" s="79" t="n">
        <v>0</v>
      </c>
      <c r="G81" s="80" t="n">
        <v>0</v>
      </c>
      <c r="H81" s="73"/>
      <c r="I81" s="77" t="n">
        <f aca="false">C81+F81</f>
        <v>0</v>
      </c>
      <c r="J81" s="81" t="n">
        <f aca="false">D81+G81</f>
        <v>0</v>
      </c>
      <c r="K81" s="82"/>
      <c r="L81" s="83"/>
      <c r="M81" s="84"/>
    </row>
    <row r="82" customFormat="false" ht="18" hidden="false" customHeight="true" outlineLevel="0" collapsed="false">
      <c r="B82" s="76" t="s">
        <v>60</v>
      </c>
      <c r="C82" s="77" t="n">
        <v>2</v>
      </c>
      <c r="D82" s="78" t="n">
        <v>25259.41</v>
      </c>
      <c r="E82" s="73"/>
      <c r="F82" s="79" t="n">
        <v>0</v>
      </c>
      <c r="G82" s="80" t="n">
        <v>0</v>
      </c>
      <c r="H82" s="73"/>
      <c r="I82" s="77" t="n">
        <f aca="false">C82+F82</f>
        <v>2</v>
      </c>
      <c r="J82" s="81" t="n">
        <v>0</v>
      </c>
      <c r="K82" s="82"/>
      <c r="L82" s="83" t="n">
        <v>2</v>
      </c>
      <c r="M82" s="84" t="n">
        <v>0</v>
      </c>
    </row>
    <row r="83" customFormat="false" ht="18" hidden="false" customHeight="true" outlineLevel="0" collapsed="false">
      <c r="B83" s="76" t="s">
        <v>61</v>
      </c>
      <c r="C83" s="77" t="n">
        <v>0</v>
      </c>
      <c r="D83" s="78" t="n">
        <v>0</v>
      </c>
      <c r="E83" s="73"/>
      <c r="F83" s="79" t="n">
        <v>0</v>
      </c>
      <c r="G83" s="80" t="n">
        <v>0</v>
      </c>
      <c r="H83" s="73"/>
      <c r="I83" s="77" t="n">
        <f aca="false">C83+F83</f>
        <v>0</v>
      </c>
      <c r="J83" s="81" t="n">
        <f aca="false">D83+G83</f>
        <v>0</v>
      </c>
      <c r="K83" s="82"/>
      <c r="L83" s="83"/>
      <c r="M83" s="84"/>
    </row>
    <row r="84" customFormat="false" ht="18" hidden="false" customHeight="true" outlineLevel="0" collapsed="false">
      <c r="B84" s="76" t="s">
        <v>70</v>
      </c>
      <c r="C84" s="77" t="n">
        <v>0</v>
      </c>
      <c r="D84" s="78" t="n">
        <v>0</v>
      </c>
      <c r="E84" s="73"/>
      <c r="F84" s="79" t="n">
        <v>0</v>
      </c>
      <c r="G84" s="80" t="n">
        <v>0</v>
      </c>
      <c r="H84" s="73"/>
      <c r="I84" s="77" t="n">
        <f aca="false">C84+F84</f>
        <v>0</v>
      </c>
      <c r="J84" s="81" t="n">
        <f aca="false">D84+G84</f>
        <v>0</v>
      </c>
      <c r="K84" s="82"/>
      <c r="L84" s="83"/>
      <c r="M84" s="84"/>
    </row>
    <row r="85" customFormat="false" ht="18" hidden="false" customHeight="true" outlineLevel="0" collapsed="false">
      <c r="B85" s="76" t="s">
        <v>63</v>
      </c>
      <c r="C85" s="77" t="n">
        <v>2</v>
      </c>
      <c r="D85" s="78" t="n">
        <v>7696.36</v>
      </c>
      <c r="E85" s="73"/>
      <c r="F85" s="79" t="n">
        <v>1</v>
      </c>
      <c r="G85" s="80" t="n">
        <v>17090.79</v>
      </c>
      <c r="H85" s="73"/>
      <c r="I85" s="77" t="n">
        <f aca="false">C85+F85</f>
        <v>3</v>
      </c>
      <c r="J85" s="81" t="n">
        <f aca="false">D85+G85</f>
        <v>24787.15</v>
      </c>
      <c r="K85" s="82"/>
      <c r="L85" s="83" t="n">
        <v>9</v>
      </c>
      <c r="M85" s="84" t="n">
        <f aca="false">I85/L85</f>
        <v>0.333333333333333</v>
      </c>
    </row>
    <row r="86" customFormat="false" ht="18" hidden="false" customHeight="true" outlineLevel="0" collapsed="false">
      <c r="B86" s="76" t="s">
        <v>64</v>
      </c>
      <c r="C86" s="77" t="n">
        <v>0</v>
      </c>
      <c r="D86" s="78" t="n">
        <v>0</v>
      </c>
      <c r="E86" s="73"/>
      <c r="F86" s="79" t="n">
        <v>0</v>
      </c>
      <c r="G86" s="80" t="n">
        <v>0</v>
      </c>
      <c r="H86" s="73"/>
      <c r="I86" s="77" t="n">
        <f aca="false">C86+F86</f>
        <v>0</v>
      </c>
      <c r="J86" s="81" t="n">
        <f aca="false">D86+G86</f>
        <v>0</v>
      </c>
      <c r="K86" s="82"/>
      <c r="L86" s="83"/>
      <c r="M86" s="84"/>
    </row>
    <row r="87" customFormat="false" ht="18" hidden="false" customHeight="true" outlineLevel="0" collapsed="false">
      <c r="B87" s="76" t="s">
        <v>65</v>
      </c>
      <c r="C87" s="77" t="n">
        <v>0</v>
      </c>
      <c r="D87" s="78" t="n">
        <v>0</v>
      </c>
      <c r="E87" s="73"/>
      <c r="F87" s="79" t="n">
        <v>0</v>
      </c>
      <c r="G87" s="80" t="n">
        <v>0</v>
      </c>
      <c r="H87" s="73"/>
      <c r="I87" s="77" t="n">
        <f aca="false">C87+F87</f>
        <v>0</v>
      </c>
      <c r="J87" s="81" t="n">
        <f aca="false">D87+G87</f>
        <v>0</v>
      </c>
      <c r="K87" s="82"/>
      <c r="L87" s="83"/>
      <c r="M87" s="84"/>
    </row>
    <row r="88" customFormat="false" ht="18" hidden="false" customHeight="true" outlineLevel="0" collapsed="false">
      <c r="B88" s="85" t="s">
        <v>66</v>
      </c>
      <c r="C88" s="77" t="n">
        <v>0</v>
      </c>
      <c r="D88" s="78" t="n">
        <v>0</v>
      </c>
      <c r="E88" s="73"/>
      <c r="F88" s="79" t="n">
        <v>0</v>
      </c>
      <c r="G88" s="80" t="n">
        <v>0</v>
      </c>
      <c r="H88" s="73"/>
      <c r="I88" s="77" t="n">
        <f aca="false">C88+F88</f>
        <v>0</v>
      </c>
      <c r="J88" s="81" t="n">
        <f aca="false">D88+G88</f>
        <v>0</v>
      </c>
      <c r="K88" s="82"/>
      <c r="L88" s="83"/>
      <c r="M88" s="84" t="n">
        <v>4</v>
      </c>
    </row>
    <row r="89" customFormat="false" ht="18" hidden="false" customHeight="true" outlineLevel="0" collapsed="false">
      <c r="B89" s="86" t="s">
        <v>67</v>
      </c>
      <c r="C89" s="87" t="n">
        <f aca="false">SUM(C73:C88)</f>
        <v>22</v>
      </c>
      <c r="D89" s="88" t="n">
        <f aca="false">SUM(D73:D88)</f>
        <v>249390.57</v>
      </c>
      <c r="E89" s="73"/>
      <c r="F89" s="79" t="n">
        <f aca="false">SUM(F73:F88)</f>
        <v>11</v>
      </c>
      <c r="G89" s="80" t="n">
        <f aca="false">SUM(G73:G88)</f>
        <v>234021.14</v>
      </c>
      <c r="H89" s="73"/>
      <c r="I89" s="77" t="n">
        <f aca="false">SUM(I73:I88)</f>
        <v>33</v>
      </c>
      <c r="J89" s="81" t="n">
        <f aca="false">SUM(J73:J88)</f>
        <v>458152.3</v>
      </c>
      <c r="K89" s="82"/>
      <c r="L89" s="83" t="n">
        <f aca="false">SUM(L73:L88)</f>
        <v>52</v>
      </c>
      <c r="M89" s="83"/>
    </row>
    <row r="91" customFormat="false" ht="18" hidden="false" customHeight="true" outlineLevel="0" collapsed="false">
      <c r="B91" s="38" t="s">
        <v>46</v>
      </c>
      <c r="C91" s="38"/>
      <c r="D91" s="38"/>
      <c r="E91" s="39"/>
      <c r="F91" s="40" t="s">
        <v>47</v>
      </c>
      <c r="G91" s="40"/>
      <c r="I91" s="69" t="s">
        <v>72</v>
      </c>
      <c r="J91" s="69"/>
      <c r="K91" s="70"/>
      <c r="L91" s="71" t="s">
        <v>73</v>
      </c>
      <c r="M91" s="71"/>
    </row>
    <row r="92" customFormat="false" ht="18" hidden="false" customHeight="true" outlineLevel="0" collapsed="false">
      <c r="B92" s="62" t="s">
        <v>76</v>
      </c>
      <c r="C92" s="63" t="s">
        <v>49</v>
      </c>
      <c r="D92" s="63" t="s">
        <v>50</v>
      </c>
      <c r="E92" s="39"/>
      <c r="F92" s="42" t="s">
        <v>49</v>
      </c>
      <c r="G92" s="42" t="s">
        <v>50</v>
      </c>
      <c r="I92" s="63" t="s">
        <v>49</v>
      </c>
      <c r="J92" s="63" t="s">
        <v>50</v>
      </c>
      <c r="K92" s="74"/>
      <c r="L92" s="63" t="s">
        <v>49</v>
      </c>
      <c r="M92" s="75" t="s">
        <v>75</v>
      </c>
    </row>
    <row r="93" customFormat="false" ht="18" hidden="false" customHeight="true" outlineLevel="0" collapsed="false">
      <c r="B93" s="43" t="s">
        <v>69</v>
      </c>
      <c r="C93" s="77" t="n">
        <f aca="false">C12+C32+C52</f>
        <v>1</v>
      </c>
      <c r="D93" s="81" t="n">
        <f aca="false">D12+D32+D52</f>
        <v>793.04</v>
      </c>
      <c r="E93" s="73"/>
      <c r="F93" s="77" t="n">
        <f aca="false">F12+F32+F52</f>
        <v>1</v>
      </c>
      <c r="G93" s="81" t="n">
        <v>0</v>
      </c>
      <c r="H93" s="73"/>
      <c r="I93" s="77" t="n">
        <f aca="false">C93+F93</f>
        <v>2</v>
      </c>
      <c r="J93" s="81" t="n">
        <f aca="false">D93+G93</f>
        <v>793.04</v>
      </c>
      <c r="K93" s="82"/>
      <c r="L93" s="83" t="n">
        <v>6</v>
      </c>
      <c r="M93" s="84" t="n">
        <f aca="false">I93/L93</f>
        <v>0.333333333333333</v>
      </c>
    </row>
    <row r="94" customFormat="false" ht="18" hidden="false" customHeight="true" outlineLevel="0" collapsed="false">
      <c r="B94" s="43" t="s">
        <v>52</v>
      </c>
      <c r="C94" s="77" t="n">
        <f aca="false">C13+C33+C53</f>
        <v>5</v>
      </c>
      <c r="D94" s="81" t="n">
        <f aca="false">D13+D33+D53</f>
        <v>34803.3</v>
      </c>
      <c r="E94" s="73"/>
      <c r="F94" s="77" t="n">
        <f aca="false">F13+F33+F53</f>
        <v>2</v>
      </c>
      <c r="G94" s="81" t="n">
        <f aca="false">G13+G33+G53</f>
        <v>9682.22</v>
      </c>
      <c r="H94" s="73"/>
      <c r="I94" s="77" t="n">
        <f aca="false">C94+F94</f>
        <v>7</v>
      </c>
      <c r="J94" s="81" t="n">
        <f aca="false">D94+G94</f>
        <v>44485.52</v>
      </c>
      <c r="K94" s="82"/>
      <c r="L94" s="83" t="n">
        <v>23</v>
      </c>
      <c r="M94" s="84" t="n">
        <f aca="false">I94/L94</f>
        <v>0.304347826086957</v>
      </c>
    </row>
    <row r="95" customFormat="false" ht="18" hidden="false" customHeight="true" outlineLevel="0" collapsed="false">
      <c r="B95" s="43" t="s">
        <v>53</v>
      </c>
      <c r="C95" s="77" t="n">
        <f aca="false">C14+C34+C54</f>
        <v>26</v>
      </c>
      <c r="D95" s="81" t="n">
        <f aca="false">D14+D34+D54</f>
        <v>258740.55</v>
      </c>
      <c r="E95" s="73"/>
      <c r="F95" s="77" t="n">
        <f aca="false">F14+F34+F54</f>
        <v>19</v>
      </c>
      <c r="G95" s="81" t="n">
        <f aca="false">G14+G34+G54</f>
        <v>170948.31</v>
      </c>
      <c r="H95" s="73"/>
      <c r="I95" s="77" t="n">
        <f aca="false">C95+F95</f>
        <v>45</v>
      </c>
      <c r="J95" s="81" t="n">
        <f aca="false">D95+G95</f>
        <v>429688.86</v>
      </c>
      <c r="K95" s="82"/>
      <c r="L95" s="83" t="n">
        <v>26</v>
      </c>
      <c r="M95" s="84" t="n">
        <f aca="false">I95/L95</f>
        <v>1.73076923076923</v>
      </c>
    </row>
    <row r="96" customFormat="false" ht="18" hidden="false" customHeight="true" outlineLevel="0" collapsed="false">
      <c r="B96" s="43" t="s">
        <v>54</v>
      </c>
      <c r="C96" s="77" t="n">
        <f aca="false">C15+C35+C55</f>
        <v>7</v>
      </c>
      <c r="D96" s="81" t="n">
        <f aca="false">D15+D35+D55</f>
        <v>78914.21</v>
      </c>
      <c r="E96" s="73"/>
      <c r="F96" s="77" t="n">
        <f aca="false">F15+F35+F55</f>
        <v>3</v>
      </c>
      <c r="G96" s="81" t="n">
        <f aca="false">G15+G35+G55</f>
        <v>20064.7</v>
      </c>
      <c r="H96" s="73"/>
      <c r="I96" s="77" t="n">
        <f aca="false">C96+F96</f>
        <v>10</v>
      </c>
      <c r="J96" s="81" t="n">
        <f aca="false">D96+G96</f>
        <v>98978.91</v>
      </c>
      <c r="K96" s="82"/>
      <c r="L96" s="83" t="n">
        <v>35</v>
      </c>
      <c r="M96" s="84" t="n">
        <f aca="false">I96/L96</f>
        <v>0.285714285714286</v>
      </c>
    </row>
    <row r="97" customFormat="false" ht="18" hidden="false" customHeight="true" outlineLevel="0" collapsed="false">
      <c r="B97" s="43" t="s">
        <v>55</v>
      </c>
      <c r="C97" s="77" t="n">
        <f aca="false">C16+C36+C56</f>
        <v>6</v>
      </c>
      <c r="D97" s="81" t="n">
        <f aca="false">D16+D36+D56</f>
        <v>59635.93</v>
      </c>
      <c r="E97" s="73"/>
      <c r="F97" s="77" t="n">
        <f aca="false">F16+F36+F56</f>
        <v>11</v>
      </c>
      <c r="G97" s="81" t="n">
        <f aca="false">G16+G36+G56</f>
        <v>112587.47</v>
      </c>
      <c r="H97" s="73"/>
      <c r="I97" s="77" t="n">
        <f aca="false">C97+F97</f>
        <v>17</v>
      </c>
      <c r="J97" s="81" t="n">
        <f aca="false">D97+G97</f>
        <v>172223.4</v>
      </c>
      <c r="K97" s="82"/>
      <c r="L97" s="83" t="n">
        <v>19</v>
      </c>
      <c r="M97" s="84" t="n">
        <f aca="false">I97/L97</f>
        <v>0.894736842105263</v>
      </c>
    </row>
    <row r="98" customFormat="false" ht="18" hidden="false" customHeight="true" outlineLevel="0" collapsed="false">
      <c r="B98" s="43" t="s">
        <v>56</v>
      </c>
      <c r="C98" s="77" t="n">
        <f aca="false">C17+C37+C57</f>
        <v>7</v>
      </c>
      <c r="D98" s="81" t="n">
        <f aca="false">D17+D37+D57</f>
        <v>93585.35</v>
      </c>
      <c r="E98" s="73"/>
      <c r="F98" s="77" t="n">
        <f aca="false">F17+F37+F57</f>
        <v>3</v>
      </c>
      <c r="G98" s="81" t="n">
        <f aca="false">G17+G37+G57</f>
        <v>21013.57</v>
      </c>
      <c r="H98" s="73"/>
      <c r="I98" s="77" t="n">
        <f aca="false">C98+F98</f>
        <v>10</v>
      </c>
      <c r="J98" s="81" t="n">
        <f aca="false">D98+G98</f>
        <v>114598.92</v>
      </c>
      <c r="K98" s="82"/>
      <c r="L98" s="83" t="n">
        <v>15</v>
      </c>
      <c r="M98" s="84" t="n">
        <f aca="false">I98/L98</f>
        <v>0.666666666666667</v>
      </c>
    </row>
    <row r="99" customFormat="false" ht="18" hidden="false" customHeight="true" outlineLevel="0" collapsed="false">
      <c r="B99" s="43" t="s">
        <v>57</v>
      </c>
      <c r="C99" s="77" t="n">
        <f aca="false">C18+C38+C58</f>
        <v>6</v>
      </c>
      <c r="D99" s="81" t="n">
        <f aca="false">D18+D38+D58</f>
        <v>37240.17</v>
      </c>
      <c r="E99" s="73"/>
      <c r="F99" s="77" t="n">
        <f aca="false">F18+F38+F58</f>
        <v>83</v>
      </c>
      <c r="G99" s="81" t="n">
        <f aca="false">G18+G38+G58</f>
        <v>321185.77</v>
      </c>
      <c r="H99" s="73"/>
      <c r="I99" s="77" t="n">
        <f aca="false">C99+F99</f>
        <v>89</v>
      </c>
      <c r="J99" s="81" t="n">
        <f aca="false">D99+G99</f>
        <v>358425.94</v>
      </c>
      <c r="K99" s="82"/>
      <c r="L99" s="83" t="n">
        <v>33</v>
      </c>
      <c r="M99" s="84" t="n">
        <f aca="false">I99/L99</f>
        <v>2.6969696969697</v>
      </c>
    </row>
    <row r="100" customFormat="false" ht="18" hidden="false" customHeight="true" outlineLevel="0" collapsed="false">
      <c r="B100" s="43" t="s">
        <v>58</v>
      </c>
      <c r="C100" s="77" t="n">
        <f aca="false">C19+C39+C59</f>
        <v>24</v>
      </c>
      <c r="D100" s="81" t="n">
        <f aca="false">D19+D39+D59</f>
        <v>186826.93</v>
      </c>
      <c r="E100" s="89"/>
      <c r="F100" s="77" t="n">
        <f aca="false">F19+F39+F59</f>
        <v>15</v>
      </c>
      <c r="G100" s="81" t="n">
        <f aca="false">G19+G39+G59</f>
        <v>47331.3</v>
      </c>
      <c r="H100" s="73"/>
      <c r="I100" s="77" t="n">
        <f aca="false">C100+F100</f>
        <v>39</v>
      </c>
      <c r="J100" s="81" t="n">
        <f aca="false">D100+G100</f>
        <v>234158.23</v>
      </c>
      <c r="K100" s="82"/>
      <c r="L100" s="83" t="n">
        <v>56</v>
      </c>
      <c r="M100" s="84" t="n">
        <f aca="false">I100/L100</f>
        <v>0.696428571428571</v>
      </c>
    </row>
    <row r="101" customFormat="false" ht="18" hidden="false" customHeight="true" outlineLevel="0" collapsed="false">
      <c r="B101" s="43" t="s">
        <v>59</v>
      </c>
      <c r="C101" s="77" t="n">
        <f aca="false">C20+C40+C60</f>
        <v>3</v>
      </c>
      <c r="D101" s="81" t="n">
        <f aca="false">D20+D40+D60</f>
        <v>8234.79</v>
      </c>
      <c r="E101" s="89"/>
      <c r="F101" s="77" t="n">
        <f aca="false">F20+F40+F60</f>
        <v>5</v>
      </c>
      <c r="G101" s="81" t="n">
        <f aca="false">G20+G40+G60</f>
        <v>24916.19</v>
      </c>
      <c r="H101" s="73"/>
      <c r="I101" s="77" t="n">
        <f aca="false">C101+F101</f>
        <v>8</v>
      </c>
      <c r="J101" s="81" t="n">
        <f aca="false">D101+G101</f>
        <v>33150.98</v>
      </c>
      <c r="K101" s="82"/>
      <c r="L101" s="83" t="n">
        <v>6</v>
      </c>
      <c r="M101" s="84" t="n">
        <f aca="false">I101/L101</f>
        <v>1.33333333333333</v>
      </c>
    </row>
    <row r="102" customFormat="false" ht="18" hidden="false" customHeight="true" outlineLevel="0" collapsed="false">
      <c r="B102" s="43" t="s">
        <v>60</v>
      </c>
      <c r="C102" s="77" t="n">
        <f aca="false">C21+C41+C61</f>
        <v>10</v>
      </c>
      <c r="D102" s="81" t="n">
        <f aca="false">D21+D41+D61</f>
        <v>64427.45</v>
      </c>
      <c r="E102" s="73"/>
      <c r="F102" s="77" t="n">
        <f aca="false">F21+F41+F61</f>
        <v>1</v>
      </c>
      <c r="G102" s="81" t="n">
        <f aca="false">G21+G41+G61</f>
        <v>13268.15</v>
      </c>
      <c r="H102" s="73"/>
      <c r="I102" s="77" t="n">
        <f aca="false">C102+F102</f>
        <v>11</v>
      </c>
      <c r="J102" s="81" t="n">
        <f aca="false">D102+G102</f>
        <v>77695.6</v>
      </c>
      <c r="K102" s="82"/>
      <c r="L102" s="83" t="n">
        <v>17</v>
      </c>
      <c r="M102" s="84" t="n">
        <f aca="false">I102/L102</f>
        <v>0.647058823529412</v>
      </c>
    </row>
    <row r="103" customFormat="false" ht="18" hidden="false" customHeight="true" outlineLevel="0" collapsed="false">
      <c r="B103" s="43" t="s">
        <v>61</v>
      </c>
      <c r="C103" s="77" t="n">
        <f aca="false">C22+C42+C62</f>
        <v>8</v>
      </c>
      <c r="D103" s="81" t="n">
        <f aca="false">D22+D42+D62</f>
        <v>59993.51</v>
      </c>
      <c r="E103" s="73"/>
      <c r="F103" s="77" t="n">
        <f aca="false">F22+F42+F62</f>
        <v>3</v>
      </c>
      <c r="G103" s="81" t="n">
        <f aca="false">G22+G42+G62</f>
        <v>14509.35</v>
      </c>
      <c r="H103" s="73"/>
      <c r="I103" s="77" t="n">
        <f aca="false">C103+F103</f>
        <v>11</v>
      </c>
      <c r="J103" s="81" t="n">
        <f aca="false">D103+G103</f>
        <v>74502.86</v>
      </c>
      <c r="K103" s="82"/>
      <c r="L103" s="83" t="n">
        <v>10</v>
      </c>
      <c r="M103" s="84" t="n">
        <f aca="false">I103/L103</f>
        <v>1.1</v>
      </c>
    </row>
    <row r="104" customFormat="false" ht="18" hidden="false" customHeight="true" outlineLevel="0" collapsed="false">
      <c r="B104" s="43" t="s">
        <v>70</v>
      </c>
      <c r="C104" s="77" t="n">
        <f aca="false">C23+C43+C63</f>
        <v>2</v>
      </c>
      <c r="D104" s="81" t="n">
        <f aca="false">D23+D43+D63</f>
        <v>22284.76</v>
      </c>
      <c r="E104" s="73"/>
      <c r="F104" s="77" t="n">
        <f aca="false">F23+F43+F63</f>
        <v>12</v>
      </c>
      <c r="G104" s="81" t="n">
        <f aca="false">G23+G43+G63</f>
        <v>50268.87</v>
      </c>
      <c r="H104" s="73"/>
      <c r="I104" s="77" t="n">
        <f aca="false">C104+F104</f>
        <v>14</v>
      </c>
      <c r="J104" s="81" t="n">
        <f aca="false">D104+G104</f>
        <v>72553.63</v>
      </c>
      <c r="K104" s="82"/>
      <c r="L104" s="83" t="n">
        <v>36</v>
      </c>
      <c r="M104" s="84" t="n">
        <f aca="false">I104/L104</f>
        <v>0.388888888888889</v>
      </c>
    </row>
    <row r="105" customFormat="false" ht="18" hidden="false" customHeight="true" outlineLevel="0" collapsed="false">
      <c r="B105" s="43" t="s">
        <v>63</v>
      </c>
      <c r="C105" s="77" t="n">
        <f aca="false">C24+C44+C64</f>
        <v>3</v>
      </c>
      <c r="D105" s="81" t="n">
        <f aca="false">D24+D44+D64</f>
        <v>14760.51</v>
      </c>
      <c r="E105" s="73"/>
      <c r="F105" s="77" t="n">
        <f aca="false">F24+F44+F64</f>
        <v>2</v>
      </c>
      <c r="G105" s="81" t="n">
        <f aca="false">G24+G44+G64</f>
        <v>24017.07</v>
      </c>
      <c r="H105" s="73"/>
      <c r="I105" s="77" t="n">
        <f aca="false">C105+F105</f>
        <v>5</v>
      </c>
      <c r="J105" s="81" t="n">
        <f aca="false">D105+G105</f>
        <v>38777.58</v>
      </c>
      <c r="K105" s="82"/>
      <c r="L105" s="83" t="n">
        <v>13</v>
      </c>
      <c r="M105" s="84" t="n">
        <f aca="false">I105/L105</f>
        <v>0.384615384615385</v>
      </c>
    </row>
    <row r="106" customFormat="false" ht="18" hidden="false" customHeight="true" outlineLevel="0" collapsed="false">
      <c r="B106" s="43" t="s">
        <v>64</v>
      </c>
      <c r="C106" s="77" t="n">
        <f aca="false">C25+C45+C65</f>
        <v>4</v>
      </c>
      <c r="D106" s="81" t="n">
        <f aca="false">D25+D45+D65</f>
        <v>38225.84</v>
      </c>
      <c r="E106" s="73"/>
      <c r="F106" s="77" t="n">
        <f aca="false">F25+F45+F65</f>
        <v>30</v>
      </c>
      <c r="G106" s="81" t="n">
        <f aca="false">G25+G45+G65</f>
        <v>83910.98</v>
      </c>
      <c r="H106" s="73"/>
      <c r="I106" s="77" t="n">
        <f aca="false">C106+F106</f>
        <v>34</v>
      </c>
      <c r="J106" s="81" t="n">
        <f aca="false">D106+G106</f>
        <v>122136.82</v>
      </c>
      <c r="K106" s="82"/>
      <c r="L106" s="83" t="n">
        <v>20</v>
      </c>
      <c r="M106" s="84" t="n">
        <f aca="false">I106/L106</f>
        <v>1.7</v>
      </c>
    </row>
    <row r="107" customFormat="false" ht="18" hidden="false" customHeight="true" outlineLevel="0" collapsed="false">
      <c r="B107" s="43" t="s">
        <v>65</v>
      </c>
      <c r="C107" s="77" t="n">
        <f aca="false">C26+C46+C66</f>
        <v>6</v>
      </c>
      <c r="D107" s="81" t="n">
        <f aca="false">D26+D46+D66</f>
        <v>68451.5</v>
      </c>
      <c r="E107" s="73"/>
      <c r="F107" s="77" t="n">
        <f aca="false">F26+F46+F66</f>
        <v>10</v>
      </c>
      <c r="G107" s="81" t="n">
        <f aca="false">G26+G46+G66</f>
        <v>49894.04</v>
      </c>
      <c r="H107" s="73"/>
      <c r="I107" s="77" t="n">
        <f aca="false">C107+F107</f>
        <v>16</v>
      </c>
      <c r="J107" s="81" t="n">
        <f aca="false">D107+G107</f>
        <v>118345.54</v>
      </c>
      <c r="K107" s="82"/>
      <c r="L107" s="83" t="n">
        <v>14</v>
      </c>
      <c r="M107" s="84" t="n">
        <f aca="false">I107/L107</f>
        <v>1.14285714285714</v>
      </c>
    </row>
    <row r="108" customFormat="false" ht="18" hidden="false" customHeight="true" outlineLevel="0" collapsed="false">
      <c r="B108" s="51" t="s">
        <v>66</v>
      </c>
      <c r="C108" s="77" t="n">
        <f aca="false">C27+C47+C67</f>
        <v>3</v>
      </c>
      <c r="D108" s="81" t="n">
        <f aca="false">D27+D47+D67</f>
        <v>36188.25</v>
      </c>
      <c r="E108" s="73"/>
      <c r="F108" s="77" t="n">
        <f aca="false">F27+F47+F67</f>
        <v>11</v>
      </c>
      <c r="G108" s="81" t="n">
        <f aca="false">G27+G47+G67</f>
        <v>87505.08</v>
      </c>
      <c r="H108" s="73"/>
      <c r="I108" s="77" t="n">
        <f aca="false">C108+F108</f>
        <v>14</v>
      </c>
      <c r="J108" s="81" t="n">
        <f aca="false">D108+G108</f>
        <v>123693.33</v>
      </c>
      <c r="K108" s="82"/>
      <c r="L108" s="83" t="n">
        <v>32</v>
      </c>
      <c r="M108" s="84" t="n">
        <f aca="false">I108/L108</f>
        <v>0.4375</v>
      </c>
    </row>
    <row r="109" customFormat="false" ht="18" hidden="false" customHeight="true" outlineLevel="0" collapsed="false">
      <c r="B109" s="52" t="s">
        <v>67</v>
      </c>
      <c r="C109" s="77" t="n">
        <f aca="false">C28+C48+C68</f>
        <v>121</v>
      </c>
      <c r="D109" s="81" t="n">
        <f aca="false">SUM(D93:D108)</f>
        <v>1063106.09</v>
      </c>
      <c r="E109" s="73"/>
      <c r="F109" s="77" t="n">
        <f aca="false">F28+F48+F68</f>
        <v>211</v>
      </c>
      <c r="G109" s="81" t="n">
        <f aca="false">SUM(G93:G108)</f>
        <v>1051103.07</v>
      </c>
      <c r="H109" s="73"/>
      <c r="I109" s="77" t="n">
        <f aca="false">SUM(I93:I108)</f>
        <v>332</v>
      </c>
      <c r="J109" s="81" t="n">
        <f aca="false">SUM(J93:J108)</f>
        <v>2114209.16</v>
      </c>
      <c r="K109" s="82"/>
      <c r="L109" s="83" t="n">
        <f aca="false">SUM(L93:L108)</f>
        <v>361</v>
      </c>
      <c r="M109" s="83"/>
    </row>
    <row r="65491" customFormat="false" ht="12.75" hidden="false" customHeight="true" outlineLevel="0" collapsed="false"/>
    <row r="65492" customFormat="false" ht="12.75" hidden="false" customHeight="true" outlineLevel="0" collapsed="false"/>
    <row r="65493" customFormat="false" ht="12.75" hidden="false" customHeight="true" outlineLevel="0" collapsed="false"/>
    <row r="65494" customFormat="false" ht="12.75" hidden="false" customHeight="true" outlineLevel="0" collapsed="false"/>
    <row r="65495" customFormat="false" ht="12.75" hidden="false" customHeight="true" outlineLevel="0" collapsed="false"/>
    <row r="65496" customFormat="false" ht="12.75" hidden="false" customHeight="true" outlineLevel="0" collapsed="false"/>
    <row r="65497" customFormat="false" ht="12.75" hidden="false" customHeight="true" outlineLevel="0" collapsed="false"/>
    <row r="65498" customFormat="false" ht="12.75" hidden="false" customHeight="true" outlineLevel="0" collapsed="false"/>
    <row r="65499" customFormat="false" ht="12.75" hidden="false" customHeight="true" outlineLevel="0" collapsed="false"/>
    <row r="65500" customFormat="false" ht="12.75" hidden="false" customHeight="true" outlineLevel="0" collapsed="false"/>
    <row r="65501" customFormat="false" ht="12.75" hidden="false" customHeight="true" outlineLevel="0" collapsed="false"/>
    <row r="65502" customFormat="false" ht="12.75" hidden="false" customHeight="true" outlineLevel="0" collapsed="false"/>
    <row r="65503" customFormat="false" ht="12.75" hidden="false" customHeight="true" outlineLevel="0" collapsed="false"/>
    <row r="65504" customFormat="false" ht="12.75" hidden="false" customHeight="true" outlineLevel="0" collapsed="false"/>
    <row r="65505" customFormat="false" ht="12.75" hidden="false" customHeight="true" outlineLevel="0" collapsed="false"/>
    <row r="65506" customFormat="false" ht="12.75" hidden="false" customHeight="true" outlineLevel="0" collapsed="false"/>
    <row r="65507" customFormat="false" ht="12.75" hidden="false" customHeight="true" outlineLevel="0" collapsed="false"/>
    <row r="65508" customFormat="false" ht="12.75" hidden="false" customHeight="true" outlineLevel="0" collapsed="false"/>
    <row r="65509" customFormat="false" ht="12.75" hidden="false" customHeight="true" outlineLevel="0" collapsed="false"/>
    <row r="65510" customFormat="false" ht="12.75" hidden="false" customHeight="true" outlineLevel="0" collapsed="false"/>
    <row r="65511" customFormat="false" ht="12.75" hidden="false" customHeight="true" outlineLevel="0" collapsed="false"/>
    <row r="65512" customFormat="false" ht="12.75" hidden="false" customHeight="true" outlineLevel="0" collapsed="false"/>
    <row r="65513" customFormat="false" ht="12.75" hidden="false" customHeight="true" outlineLevel="0" collapsed="false"/>
    <row r="65514" customFormat="false" ht="12.75" hidden="false" customHeight="true" outlineLevel="0" collapsed="false"/>
    <row r="65515" customFormat="false" ht="12.75" hidden="false" customHeight="true" outlineLevel="0" collapsed="false"/>
    <row r="65516" customFormat="false" ht="12.75" hidden="false" customHeight="true" outlineLevel="0" collapsed="false"/>
    <row r="65517" customFormat="false" ht="12.75" hidden="false" customHeight="true" outlineLevel="0" collapsed="false"/>
    <row r="65518" customFormat="false" ht="12.75" hidden="false" customHeight="true" outlineLevel="0" collapsed="false"/>
    <row r="65519" customFormat="false" ht="12.75" hidden="false" customHeight="true" outlineLevel="0" collapsed="false"/>
    <row r="65520" customFormat="false" ht="12.75" hidden="false" customHeight="true" outlineLevel="0" collapsed="false"/>
    <row r="65521" customFormat="false" ht="12.75" hidden="false" customHeight="true" outlineLevel="0" collapsed="false"/>
    <row r="65522" customFormat="false" ht="12.75" hidden="false" customHeight="true" outlineLevel="0" collapsed="false"/>
    <row r="65523" customFormat="false" ht="12.75" hidden="false" customHeight="true" outlineLevel="0" collapsed="false"/>
    <row r="65524" customFormat="false" ht="12.75" hidden="false" customHeight="true" outlineLevel="0" collapsed="false"/>
    <row r="65525" customFormat="false" ht="12.75" hidden="false" customHeight="true" outlineLevel="0" collapsed="false"/>
    <row r="65526" customFormat="false" ht="12.75" hidden="false" customHeight="true" outlineLevel="0" collapsed="false"/>
    <row r="65527" customFormat="false" ht="12.75" hidden="false" customHeight="true" outlineLevel="0" collapsed="false"/>
    <row r="65528" customFormat="false" ht="12.75" hidden="false" customHeight="true" outlineLevel="0" collapsed="false"/>
    <row r="65529" customFormat="false" ht="12.75" hidden="false" customHeight="true" outlineLevel="0" collapsed="false"/>
    <row r="65530" customFormat="false" ht="12.75" hidden="false" customHeight="true" outlineLevel="0" collapsed="false"/>
    <row r="65531" customFormat="false" ht="12.75" hidden="false" customHeight="true" outlineLevel="0" collapsed="false"/>
    <row r="65532" customFormat="false" ht="12.75" hidden="false" customHeight="true" outlineLevel="0" collapsed="false"/>
    <row r="65533" customFormat="false" ht="12.75" hidden="false" customHeight="true" outlineLevel="0" collapsed="false"/>
    <row r="65534" customFormat="false" ht="12.75" hidden="false" customHeight="true" outlineLevel="0" collapsed="false"/>
    <row r="65535" customFormat="false" ht="12.75" hidden="false" customHeight="true" outlineLevel="0" collapsed="false"/>
    <row r="65536" customFormat="false" ht="12.75" hidden="false" customHeight="true" outlineLevel="0" collapsed="false"/>
    <row r="65537" customFormat="false" ht="12.75" hidden="false" customHeight="true" outlineLevel="0" collapsed="false"/>
  </sheetData>
  <mergeCells count="14">
    <mergeCell ref="B10:D10"/>
    <mergeCell ref="F10:G10"/>
    <mergeCell ref="B30:D30"/>
    <mergeCell ref="F30:G30"/>
    <mergeCell ref="B50:D50"/>
    <mergeCell ref="F50:G50"/>
    <mergeCell ref="B71:D71"/>
    <mergeCell ref="F71:G71"/>
    <mergeCell ref="I71:J71"/>
    <mergeCell ref="L71:M71"/>
    <mergeCell ref="B91:D91"/>
    <mergeCell ref="F91:G91"/>
    <mergeCell ref="I91:J91"/>
    <mergeCell ref="L91:M91"/>
  </mergeCells>
  <conditionalFormatting sqref="M75">
    <cfRule type="cellIs" priority="2" operator="lessThan" aboveAverage="0" equalAverage="0" bottom="0" percent="0" rank="0" text="" dxfId="0">
      <formula>1</formula>
    </cfRule>
  </conditionalFormatting>
  <conditionalFormatting sqref="M93:M108">
    <cfRule type="cellIs" priority="3" operator="lessThan" aboveAverage="0" equalAverage="0" bottom="0" percent="0" rank="0" text="" dxfId="1">
      <formula>1</formula>
    </cfRule>
  </conditionalFormatting>
  <conditionalFormatting sqref="M77">
    <cfRule type="cellIs" priority="4" operator="lessThan" aboveAverage="0" equalAverage="0" bottom="0" percent="0" rank="0" text="" dxfId="2">
      <formula>1</formula>
    </cfRule>
  </conditionalFormatting>
  <conditionalFormatting sqref="M78">
    <cfRule type="cellIs" priority="5" operator="lessThan" aboveAverage="0" equalAverage="0" bottom="0" percent="0" rank="0" text="" dxfId="3">
      <formula>1</formula>
    </cfRule>
  </conditionalFormatting>
  <conditionalFormatting sqref="M80">
    <cfRule type="cellIs" priority="6" operator="lessThan" aboveAverage="0" equalAverage="0" bottom="0" percent="0" rank="0" text="" dxfId="4">
      <formula>1</formula>
    </cfRule>
  </conditionalFormatting>
  <conditionalFormatting sqref="M82">
    <cfRule type="cellIs" priority="7" operator="lessThan" aboveAverage="0" equalAverage="0" bottom="0" percent="0" rank="0" text="" dxfId="5">
      <formula>1</formula>
    </cfRule>
  </conditionalFormatting>
  <conditionalFormatting sqref="M85">
    <cfRule type="cellIs" priority="8" operator="lessThan" aboveAverage="0" equalAverage="0" bottom="0" percent="0" rank="0" text="" dxfId="6">
      <formula>1</formula>
    </cfRule>
  </conditionalFormatting>
  <conditionalFormatting sqref="M88">
    <cfRule type="cellIs" priority="9" operator="lessThan" aboveAverage="0" equalAverage="0" bottom="0" percent="0" rank="0" text="" dxfId="7">
      <formula>1</formula>
    </cfRule>
  </conditionalFormatting>
  <printOptions headings="false" gridLines="false" gridLinesSet="true" horizontalCentered="false" verticalCentered="false"/>
  <pageMargins left="0.196527777777778" right="0.196527777777778" top="0.570833333333333" bottom="0.565972222222222" header="0.511811023622047" footer="0.196527777777778"/>
  <pageSetup paperSize="9" scale="79" fitToWidth="1" fitToHeight="1" pageOrder="overThenDown" orientation="landscape" blackAndWhite="false" draft="false" cellComments="none" horizontalDpi="300" verticalDpi="300" copies="1"/>
  <headerFooter differentFirst="false" differentOddEven="false">
    <oddHeader/>
    <oddFooter>&amp;C&amp;6&amp;P de&amp;N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IW65539"/>
  <sheetViews>
    <sheetView showFormulas="false" showGridLines="true" showRowColHeaders="true" showZeros="true" rightToLeft="false" tabSelected="false" showOutlineSymbols="true" defaultGridColor="true" view="normal" topLeftCell="A13" colorId="64" zoomScale="60" zoomScaleNormal="60" zoomScalePageLayoutView="100" workbookViewId="0">
      <selection pane="topLeft" activeCell="H15" activeCellId="0" sqref="H15"/>
    </sheetView>
  </sheetViews>
  <sheetFormatPr defaultColWidth="8.6875" defaultRowHeight="14.25" zeroHeight="false" outlineLevelRow="0" outlineLevelCol="0"/>
  <cols>
    <col collapsed="false" customWidth="true" hidden="false" outlineLevel="0" max="1" min="1" style="1" width="68.14"/>
    <col collapsed="false" customWidth="true" hidden="false" outlineLevel="0" max="2" min="2" style="1" width="29.71"/>
    <col collapsed="false" customWidth="true" hidden="false" outlineLevel="0" max="3" min="3" style="1" width="2.71"/>
    <col collapsed="false" customWidth="true" hidden="true" outlineLevel="0" max="4" min="4" style="2" width="20.57"/>
    <col collapsed="false" customWidth="true" hidden="true" outlineLevel="0" max="5" min="5" style="2" width="24"/>
    <col collapsed="false" customWidth="true" hidden="true" outlineLevel="0" max="6" min="6" style="1" width="20.57"/>
    <col collapsed="false" customWidth="true" hidden="true" outlineLevel="0" max="7" min="7" style="1" width="0.71"/>
    <col collapsed="false" customWidth="true" hidden="false" outlineLevel="0" max="8" min="8" style="1" width="12.86"/>
    <col collapsed="false" customWidth="true" hidden="false" outlineLevel="0" max="9" min="9" style="2" width="32.29"/>
    <col collapsed="false" customWidth="true" hidden="false" outlineLevel="0" max="10" min="10" style="1" width="34.58"/>
    <col collapsed="false" customWidth="true" hidden="false" outlineLevel="0" max="11" min="11" style="1" width="0.71"/>
    <col collapsed="false" customWidth="true" hidden="false" outlineLevel="0" max="12" min="12" style="1" width="27.29"/>
    <col collapsed="false" customWidth="true" hidden="false" outlineLevel="0" max="13" min="13" style="90" width="25.57"/>
    <col collapsed="false" customWidth="true" hidden="false" outlineLevel="0" max="14" min="14" style="1" width="3.71"/>
    <col collapsed="false" customWidth="true" hidden="false" outlineLevel="0" max="15" min="15" style="1" width="24.29"/>
    <col collapsed="false" customWidth="true" hidden="false" outlineLevel="0" max="16" min="16" style="1" width="3.99"/>
    <col collapsed="false" customWidth="true" hidden="false" outlineLevel="0" max="17" min="17" style="1" width="32.29"/>
    <col collapsed="false" customWidth="true" hidden="false" outlineLevel="0" max="18" min="18" style="1" width="3.57"/>
    <col collapsed="false" customWidth="true" hidden="false" outlineLevel="0" max="19" min="19" style="1" width="26.14"/>
    <col collapsed="false" customWidth="true" hidden="false" outlineLevel="0" max="257" min="20" style="1" width="9.14"/>
    <col collapsed="false" customWidth="true" hidden="false" outlineLevel="0" max="258" min="258" style="0" width="9.14"/>
  </cols>
  <sheetData>
    <row r="1" customFormat="false" ht="15.75" hidden="false" customHeight="true" outlineLevel="0" collapsed="false">
      <c r="A1" s="4" t="s">
        <v>77</v>
      </c>
      <c r="C1" s="2"/>
      <c r="E1" s="1"/>
    </row>
    <row r="2" customFormat="false" ht="15.75" hidden="false" customHeight="true" outlineLevel="0" collapsed="false">
      <c r="A2" s="4" t="s">
        <v>78</v>
      </c>
      <c r="C2" s="2"/>
      <c r="E2" s="1"/>
    </row>
    <row r="3" customFormat="false" ht="15.75" hidden="false" customHeight="true" outlineLevel="0" collapsed="false">
      <c r="A3" s="4" t="s">
        <v>79</v>
      </c>
      <c r="C3" s="2"/>
      <c r="E3" s="1"/>
    </row>
    <row r="4" customFormat="false" ht="15.75" hidden="false" customHeight="true" outlineLevel="0" collapsed="false">
      <c r="A4" s="4" t="s">
        <v>80</v>
      </c>
      <c r="C4" s="2"/>
      <c r="E4" s="1"/>
    </row>
    <row r="5" customFormat="false" ht="15.75" hidden="false" customHeight="true" outlineLevel="0" collapsed="false">
      <c r="A5" s="6" t="s">
        <v>81</v>
      </c>
      <c r="C5" s="2"/>
      <c r="E5" s="1"/>
    </row>
    <row r="6" customFormat="false" ht="15.75" hidden="false" customHeight="true" outlineLevel="0" collapsed="false">
      <c r="A6" s="6"/>
      <c r="C6" s="2"/>
      <c r="E6" s="1"/>
    </row>
    <row r="7" customFormat="false" ht="99" hidden="false" customHeight="true" outlineLevel="0" collapsed="false">
      <c r="A7" s="5"/>
      <c r="B7" s="91" t="s">
        <v>82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</row>
    <row r="8" customFormat="false" ht="7.5" hidden="false" customHeight="true" outlineLevel="0" collapsed="false"/>
    <row r="9" customFormat="false" ht="29.25" hidden="false" customHeight="true" outlineLevel="0" collapsed="false">
      <c r="A9" s="92" t="s">
        <v>83</v>
      </c>
      <c r="B9" s="92" t="s">
        <v>5</v>
      </c>
      <c r="C9" s="93"/>
      <c r="D9" s="94" t="s">
        <v>84</v>
      </c>
      <c r="E9" s="94"/>
      <c r="F9" s="94"/>
      <c r="G9" s="93"/>
      <c r="H9" s="95" t="s">
        <v>85</v>
      </c>
      <c r="I9" s="94" t="s">
        <v>86</v>
      </c>
      <c r="J9" s="94"/>
      <c r="K9" s="93"/>
      <c r="L9" s="96" t="s">
        <v>87</v>
      </c>
      <c r="M9" s="97" t="s">
        <v>88</v>
      </c>
      <c r="O9" s="98" t="s">
        <v>89</v>
      </c>
      <c r="Q9" s="99" t="s">
        <v>90</v>
      </c>
      <c r="S9" s="100" t="s">
        <v>91</v>
      </c>
    </row>
    <row r="10" customFormat="false" ht="35.25" hidden="false" customHeight="true" outlineLevel="0" collapsed="false">
      <c r="A10" s="92"/>
      <c r="B10" s="92"/>
      <c r="C10" s="93"/>
      <c r="D10" s="94" t="s">
        <v>27</v>
      </c>
      <c r="E10" s="94" t="s">
        <v>92</v>
      </c>
      <c r="F10" s="92" t="s">
        <v>9</v>
      </c>
      <c r="G10" s="93"/>
      <c r="H10" s="95"/>
      <c r="I10" s="94" t="s">
        <v>93</v>
      </c>
      <c r="J10" s="92" t="s">
        <v>94</v>
      </c>
      <c r="K10" s="93"/>
      <c r="L10" s="96"/>
      <c r="M10" s="97"/>
      <c r="O10" s="101" t="s">
        <v>95</v>
      </c>
      <c r="Q10" s="99"/>
      <c r="S10" s="100"/>
    </row>
    <row r="11" customFormat="false" ht="27" hidden="false" customHeight="true" outlineLevel="0" collapsed="false">
      <c r="A11" s="102" t="s">
        <v>96</v>
      </c>
      <c r="B11" s="11" t="s">
        <v>10</v>
      </c>
      <c r="C11" s="103"/>
      <c r="D11" s="104" t="n">
        <v>256958.5</v>
      </c>
      <c r="E11" s="104" t="n">
        <v>34975.92</v>
      </c>
      <c r="F11" s="105" t="n">
        <f aca="false">SUM(D11:E11)</f>
        <v>291934.42</v>
      </c>
      <c r="G11" s="103"/>
      <c r="H11" s="106" t="s">
        <v>97</v>
      </c>
      <c r="I11" s="107" t="n">
        <f aca="false">Teto!G9</f>
        <v>78408.72</v>
      </c>
      <c r="J11" s="108" t="n">
        <f aca="false">Produção_tabwin!D105</f>
        <v>14760.51</v>
      </c>
      <c r="K11" s="103"/>
      <c r="L11" s="108" t="n">
        <v>0</v>
      </c>
      <c r="M11" s="109" t="n">
        <f aca="false">I11-(J11-L11)</f>
        <v>63648.21</v>
      </c>
      <c r="O11" s="108" t="n">
        <f aca="false">Produção_tabwin!G105</f>
        <v>24017.07</v>
      </c>
      <c r="Q11" s="108" t="n">
        <f aca="false">O11+J11</f>
        <v>38777.58</v>
      </c>
      <c r="S11" s="108" t="n">
        <f aca="false">I11-Q11</f>
        <v>39631.14</v>
      </c>
    </row>
    <row r="12" customFormat="false" ht="27" hidden="false" customHeight="true" outlineLevel="0" collapsed="false">
      <c r="A12" s="102" t="s">
        <v>98</v>
      </c>
      <c r="B12" s="16" t="s">
        <v>12</v>
      </c>
      <c r="C12" s="103"/>
      <c r="D12" s="110" t="n">
        <v>234549.136666667</v>
      </c>
      <c r="E12" s="110" t="n">
        <v>45073.83</v>
      </c>
      <c r="F12" s="111" t="n">
        <f aca="false">SUM(D12:E12)</f>
        <v>279622.966666667</v>
      </c>
      <c r="G12" s="103"/>
      <c r="H12" s="106" t="s">
        <v>97</v>
      </c>
      <c r="I12" s="112" t="n">
        <f aca="false">Teto!G11</f>
        <v>200833.85</v>
      </c>
      <c r="J12" s="108" t="n">
        <f aca="false">Produção_tabwin!D99</f>
        <v>37240.17</v>
      </c>
      <c r="K12" s="103"/>
      <c r="L12" s="108" t="n">
        <v>53532.37</v>
      </c>
      <c r="M12" s="109" t="n">
        <f aca="false">I12-(J12-L12)</f>
        <v>217126.05</v>
      </c>
      <c r="O12" s="108" t="n">
        <f aca="false">Produção_tabwin!G99</f>
        <v>321185.77</v>
      </c>
      <c r="Q12" s="108" t="n">
        <f aca="false">J12+O12</f>
        <v>358425.94</v>
      </c>
      <c r="S12" s="108" t="n">
        <f aca="false">I12-Q12</f>
        <v>-157592.09</v>
      </c>
    </row>
    <row r="13" customFormat="false" ht="27" hidden="false" customHeight="true" outlineLevel="0" collapsed="false">
      <c r="A13" s="11" t="s">
        <v>99</v>
      </c>
      <c r="B13" s="16" t="s">
        <v>13</v>
      </c>
      <c r="C13" s="103"/>
      <c r="D13" s="110" t="n">
        <v>224149.935</v>
      </c>
      <c r="E13" s="110" t="n">
        <v>24309.91</v>
      </c>
      <c r="F13" s="111" t="n">
        <f aca="false">SUM(D13:E13)</f>
        <v>248459.845</v>
      </c>
      <c r="G13" s="103"/>
      <c r="H13" s="106" t="s">
        <v>97</v>
      </c>
      <c r="I13" s="112" t="n">
        <f aca="false">Teto!G12</f>
        <v>14249.29</v>
      </c>
      <c r="J13" s="108" t="n">
        <f aca="false">Produção_tabwin!D93</f>
        <v>793.04</v>
      </c>
      <c r="K13" s="103"/>
      <c r="L13" s="108" t="n">
        <v>0</v>
      </c>
      <c r="M13" s="109" t="n">
        <f aca="false">I13-(J13-L13)</f>
        <v>13456.25</v>
      </c>
      <c r="O13" s="108" t="n">
        <f aca="false">Produção_tabwin!G93</f>
        <v>0</v>
      </c>
      <c r="Q13" s="108" t="n">
        <f aca="false">J13+O13</f>
        <v>793.04</v>
      </c>
      <c r="S13" s="108" t="n">
        <f aca="false">I13-Q13</f>
        <v>13456.25</v>
      </c>
    </row>
    <row r="14" customFormat="false" ht="27" hidden="false" customHeight="true" outlineLevel="0" collapsed="false">
      <c r="A14" s="102" t="s">
        <v>100</v>
      </c>
      <c r="B14" s="16" t="s">
        <v>14</v>
      </c>
      <c r="C14" s="103"/>
      <c r="D14" s="110" t="n">
        <v>127710.9425</v>
      </c>
      <c r="E14" s="110" t="n">
        <v>18554.35</v>
      </c>
      <c r="F14" s="111" t="n">
        <f aca="false">SUM(D14:E14)</f>
        <v>146265.2925</v>
      </c>
      <c r="G14" s="103"/>
      <c r="H14" s="106" t="s">
        <v>101</v>
      </c>
      <c r="I14" s="112" t="n">
        <f aca="false">Teto!G13</f>
        <v>134811.73</v>
      </c>
      <c r="J14" s="108" t="n">
        <f aca="false">Produção_tabwin!D102</f>
        <v>64427.45</v>
      </c>
      <c r="K14" s="103"/>
      <c r="L14" s="108" t="n">
        <v>0</v>
      </c>
      <c r="M14" s="109" t="n">
        <f aca="false">I14-(J14-L14)</f>
        <v>70384.28</v>
      </c>
      <c r="O14" s="108" t="n">
        <f aca="false">Produção_tabwin!G102</f>
        <v>13268.15</v>
      </c>
      <c r="Q14" s="108" t="n">
        <f aca="false">J14+O14</f>
        <v>77695.6</v>
      </c>
      <c r="S14" s="108" t="n">
        <f aca="false">I14-Q14</f>
        <v>57116.13</v>
      </c>
    </row>
    <row r="15" customFormat="false" ht="27" hidden="false" customHeight="true" outlineLevel="0" collapsed="false">
      <c r="A15" s="102" t="s">
        <v>102</v>
      </c>
      <c r="B15" s="16" t="s">
        <v>15</v>
      </c>
      <c r="C15" s="103"/>
      <c r="D15" s="113" t="n">
        <v>212019.286666667</v>
      </c>
      <c r="E15" s="113" t="n">
        <v>2811.24</v>
      </c>
      <c r="F15" s="114" t="n">
        <f aca="false">SUM(D15:E15)</f>
        <v>214830.526666667</v>
      </c>
      <c r="G15" s="103"/>
      <c r="H15" s="106" t="s">
        <v>97</v>
      </c>
      <c r="I15" s="115" t="n">
        <f aca="false">Teto!G14</f>
        <v>96950.09</v>
      </c>
      <c r="J15" s="116" t="n">
        <f aca="false">Produção_tabwin!D98</f>
        <v>93585.35</v>
      </c>
      <c r="K15" s="103"/>
      <c r="L15" s="108" t="n">
        <v>0</v>
      </c>
      <c r="M15" s="109" t="n">
        <f aca="false">I15-(J15-L15)</f>
        <v>3364.74000000001</v>
      </c>
      <c r="O15" s="108" t="n">
        <f aca="false">Produção_tabwin!G98</f>
        <v>21013.57</v>
      </c>
      <c r="Q15" s="108" t="n">
        <f aca="false">J15+O15</f>
        <v>114598.92</v>
      </c>
      <c r="S15" s="108" t="n">
        <f aca="false">I15-Q15</f>
        <v>-17648.83</v>
      </c>
    </row>
    <row r="16" customFormat="false" ht="27" hidden="false" customHeight="true" outlineLevel="0" collapsed="false">
      <c r="A16" s="102" t="s">
        <v>100</v>
      </c>
      <c r="B16" s="16" t="s">
        <v>16</v>
      </c>
      <c r="C16" s="103"/>
      <c r="D16" s="113" t="n">
        <v>168213.24</v>
      </c>
      <c r="E16" s="113" t="n">
        <v>0</v>
      </c>
      <c r="F16" s="114" t="n">
        <f aca="false">SUM(D16:E16)</f>
        <v>168213.24</v>
      </c>
      <c r="G16" s="103"/>
      <c r="H16" s="106" t="s">
        <v>97</v>
      </c>
      <c r="I16" s="115" t="n">
        <f aca="false">Teto!G15</f>
        <v>155976.27</v>
      </c>
      <c r="J16" s="116" t="n">
        <f aca="false">Produção_tabwin!D94</f>
        <v>34803.3</v>
      </c>
      <c r="K16" s="103"/>
      <c r="L16" s="108" t="n">
        <v>1244.6</v>
      </c>
      <c r="M16" s="109" t="n">
        <f aca="false">I16-(J16-L16)</f>
        <v>122417.57</v>
      </c>
      <c r="O16" s="108" t="n">
        <f aca="false">Produção_tabwin!G94</f>
        <v>9682.22</v>
      </c>
      <c r="Q16" s="108" t="n">
        <f aca="false">J16+O16</f>
        <v>44485.52</v>
      </c>
      <c r="S16" s="108" t="n">
        <f aca="false">I16-Q16</f>
        <v>111490.75</v>
      </c>
    </row>
    <row r="17" customFormat="false" ht="27" hidden="false" customHeight="true" outlineLevel="0" collapsed="false">
      <c r="A17" s="102" t="s">
        <v>100</v>
      </c>
      <c r="B17" s="16" t="s">
        <v>18</v>
      </c>
      <c r="C17" s="103"/>
      <c r="D17" s="113"/>
      <c r="E17" s="113"/>
      <c r="F17" s="114"/>
      <c r="G17" s="103"/>
      <c r="H17" s="106" t="s">
        <v>97</v>
      </c>
      <c r="I17" s="115" t="n">
        <f aca="false">Teto!G17</f>
        <v>101536.57</v>
      </c>
      <c r="J17" s="116" t="n">
        <f aca="false">Produção_tabwin!D95</f>
        <v>258740.55</v>
      </c>
      <c r="K17" s="103"/>
      <c r="L17" s="108" t="n">
        <v>0</v>
      </c>
      <c r="M17" s="109" t="n">
        <f aca="false">I17-(J17-L17)</f>
        <v>-157203.98</v>
      </c>
      <c r="O17" s="108" t="n">
        <f aca="false">Produção_tabwin!G95</f>
        <v>170948.31</v>
      </c>
      <c r="Q17" s="108" t="n">
        <f aca="false">J17+O17</f>
        <v>429688.86</v>
      </c>
      <c r="S17" s="108" t="n">
        <f aca="false">I17-Q17</f>
        <v>-328152.29</v>
      </c>
    </row>
    <row r="18" customFormat="false" ht="27" hidden="false" customHeight="true" outlineLevel="0" collapsed="false">
      <c r="A18" s="11" t="s">
        <v>103</v>
      </c>
      <c r="B18" s="16" t="s">
        <v>21</v>
      </c>
      <c r="C18" s="103"/>
      <c r="D18" s="113"/>
      <c r="E18" s="113"/>
      <c r="F18" s="114"/>
      <c r="G18" s="103"/>
      <c r="H18" s="106" t="s">
        <v>97</v>
      </c>
      <c r="I18" s="115" t="n">
        <f aca="false">Teto!G20</f>
        <v>70543.11</v>
      </c>
      <c r="J18" s="116" t="n">
        <f aca="false">Produção_tabwin!D107</f>
        <v>68451.5</v>
      </c>
      <c r="K18" s="103"/>
      <c r="L18" s="108" t="n">
        <v>0</v>
      </c>
      <c r="M18" s="109" t="n">
        <f aca="false">I18-(J18-L18)</f>
        <v>2091.61</v>
      </c>
      <c r="O18" s="108" t="n">
        <f aca="false">Produção_tabwin!G107</f>
        <v>49894.04</v>
      </c>
      <c r="Q18" s="108" t="n">
        <f aca="false">J18+O18</f>
        <v>118345.54</v>
      </c>
      <c r="S18" s="108" t="n">
        <f aca="false">I18-Q18</f>
        <v>-47802.43</v>
      </c>
    </row>
    <row r="19" customFormat="false" ht="27" hidden="false" customHeight="true" outlineLevel="0" collapsed="false">
      <c r="A19" s="11" t="s">
        <v>104</v>
      </c>
      <c r="B19" s="16" t="s">
        <v>19</v>
      </c>
      <c r="C19" s="103"/>
      <c r="D19" s="113"/>
      <c r="E19" s="113"/>
      <c r="F19" s="114"/>
      <c r="G19" s="103"/>
      <c r="H19" s="106" t="s">
        <v>97</v>
      </c>
      <c r="I19" s="115" t="n">
        <f aca="false">Teto!G18</f>
        <v>57731.7</v>
      </c>
      <c r="J19" s="116" t="n">
        <f aca="false">Produção_tabwin!D97</f>
        <v>59635.93</v>
      </c>
      <c r="K19" s="103"/>
      <c r="L19" s="108" t="n">
        <v>0</v>
      </c>
      <c r="M19" s="109" t="n">
        <f aca="false">I19-(J19-L19)</f>
        <v>-1904.23</v>
      </c>
      <c r="O19" s="108" t="n">
        <f aca="false">Produção_tabwin!G97</f>
        <v>112587.47</v>
      </c>
      <c r="Q19" s="108" t="n">
        <f aca="false">J19+O19</f>
        <v>172223.4</v>
      </c>
      <c r="S19" s="108" t="n">
        <f aca="false">I19-Q19</f>
        <v>-114491.7</v>
      </c>
    </row>
    <row r="20" customFormat="false" ht="27" hidden="false" customHeight="true" outlineLevel="0" collapsed="false">
      <c r="A20" s="102" t="s">
        <v>105</v>
      </c>
      <c r="B20" s="16" t="s">
        <v>17</v>
      </c>
      <c r="C20" s="103"/>
      <c r="D20" s="113"/>
      <c r="E20" s="113"/>
      <c r="F20" s="114"/>
      <c r="G20" s="103"/>
      <c r="H20" s="106" t="s">
        <v>101</v>
      </c>
      <c r="I20" s="115" t="n">
        <f aca="false">Teto!G16</f>
        <v>170903.73</v>
      </c>
      <c r="J20" s="116" t="n">
        <f aca="false">Produção_tabwin!D106</f>
        <v>38225.84</v>
      </c>
      <c r="K20" s="103"/>
      <c r="L20" s="108" t="n">
        <v>0</v>
      </c>
      <c r="M20" s="109" t="n">
        <f aca="false">I20-(J20-L20)</f>
        <v>132677.89</v>
      </c>
      <c r="O20" s="108" t="n">
        <f aca="false">Produção_tabwin!G106</f>
        <v>83910.98</v>
      </c>
      <c r="Q20" s="108" t="n">
        <f aca="false">J20+O20</f>
        <v>122136.82</v>
      </c>
      <c r="S20" s="108" t="n">
        <f aca="false">I20-Q20</f>
        <v>48766.91</v>
      </c>
    </row>
    <row r="21" customFormat="false" ht="27" hidden="false" customHeight="true" outlineLevel="0" collapsed="false">
      <c r="A21" s="102" t="s">
        <v>106</v>
      </c>
      <c r="B21" s="16" t="s">
        <v>11</v>
      </c>
      <c r="C21" s="103"/>
      <c r="D21" s="110" t="n">
        <v>320293.459166667</v>
      </c>
      <c r="E21" s="110" t="n">
        <v>97009.95</v>
      </c>
      <c r="F21" s="111" t="n">
        <f aca="false">SUM(D21:E21)</f>
        <v>417303.409166667</v>
      </c>
      <c r="G21" s="103"/>
      <c r="H21" s="106" t="s">
        <v>101</v>
      </c>
      <c r="I21" s="112" t="n">
        <f aca="false">Teto!G10</f>
        <v>72088.73</v>
      </c>
      <c r="J21" s="108" t="n">
        <f aca="false">Produção_tabwin!D104</f>
        <v>22284.76</v>
      </c>
      <c r="K21" s="103"/>
      <c r="L21" s="108" t="n">
        <v>0</v>
      </c>
      <c r="M21" s="109" t="n">
        <f aca="false">I21-(J21-L21)</f>
        <v>49803.97</v>
      </c>
      <c r="O21" s="108" t="n">
        <f aca="false">Produção_tabwin!G104</f>
        <v>50268.87</v>
      </c>
      <c r="Q21" s="108" t="n">
        <f aca="false">J21+O21</f>
        <v>72553.63</v>
      </c>
      <c r="S21" s="108" t="n">
        <f aca="false">I21-Q21</f>
        <v>-464.900000000009</v>
      </c>
    </row>
    <row r="22" customFormat="false" ht="27" hidden="false" customHeight="true" outlineLevel="0" collapsed="false">
      <c r="A22" s="102" t="s">
        <v>107</v>
      </c>
      <c r="B22" s="16" t="s">
        <v>20</v>
      </c>
      <c r="C22" s="103"/>
      <c r="D22" s="113"/>
      <c r="E22" s="113"/>
      <c r="F22" s="114"/>
      <c r="G22" s="103"/>
      <c r="H22" s="106" t="s">
        <v>101</v>
      </c>
      <c r="I22" s="115" t="n">
        <f aca="false">Teto!G19</f>
        <v>235650.07</v>
      </c>
      <c r="J22" s="116" t="n">
        <f aca="false">Produção_tabwin!D108</f>
        <v>36188.25</v>
      </c>
      <c r="K22" s="103"/>
      <c r="L22" s="108" t="n">
        <v>0</v>
      </c>
      <c r="M22" s="109" t="n">
        <f aca="false">I22-(J22-L22)</f>
        <v>199461.82</v>
      </c>
      <c r="O22" s="108" t="n">
        <f aca="false">Produção_tabwin!G108</f>
        <v>87505.08</v>
      </c>
      <c r="Q22" s="108" t="n">
        <f aca="false">J22+O22</f>
        <v>123693.33</v>
      </c>
      <c r="S22" s="108" t="n">
        <f aca="false">I22-Q22</f>
        <v>111956.74</v>
      </c>
    </row>
    <row r="23" customFormat="false" ht="27" hidden="false" customHeight="true" outlineLevel="0" collapsed="false">
      <c r="A23" s="102" t="s">
        <v>108</v>
      </c>
      <c r="B23" s="16" t="s">
        <v>22</v>
      </c>
      <c r="C23" s="103"/>
      <c r="D23" s="113"/>
      <c r="E23" s="113"/>
      <c r="F23" s="114"/>
      <c r="G23" s="103"/>
      <c r="H23" s="106" t="s">
        <v>101</v>
      </c>
      <c r="I23" s="115" t="n">
        <f aca="false">Teto!G21</f>
        <v>91434.04</v>
      </c>
      <c r="J23" s="116" t="n">
        <f aca="false">Produção_tabwin!D96</f>
        <v>78914.21</v>
      </c>
      <c r="K23" s="103"/>
      <c r="L23" s="108" t="n">
        <v>0</v>
      </c>
      <c r="M23" s="109" t="n">
        <f aca="false">I23-(J23-L23)</f>
        <v>12519.83</v>
      </c>
      <c r="O23" s="108" t="n">
        <f aca="false">Produção_tabwin!G96</f>
        <v>20064.7</v>
      </c>
      <c r="Q23" s="108" t="n">
        <f aca="false">J23+O23</f>
        <v>98978.91</v>
      </c>
      <c r="S23" s="108" t="n">
        <f aca="false">I23-Q23</f>
        <v>-7544.87000000001</v>
      </c>
    </row>
    <row r="24" customFormat="false" ht="27" hidden="false" customHeight="true" outlineLevel="0" collapsed="false">
      <c r="A24" s="102" t="s">
        <v>109</v>
      </c>
      <c r="B24" s="17" t="s">
        <v>23</v>
      </c>
      <c r="C24" s="103"/>
      <c r="D24" s="113" t="n">
        <v>168779.16</v>
      </c>
      <c r="E24" s="113" t="n">
        <v>0</v>
      </c>
      <c r="F24" s="114" t="n">
        <f aca="false">SUM(D24:E24)</f>
        <v>168779.16</v>
      </c>
      <c r="G24" s="103"/>
      <c r="H24" s="106" t="s">
        <v>101</v>
      </c>
      <c r="I24" s="115" t="n">
        <f aca="false">Teto!G22</f>
        <v>156062.64</v>
      </c>
      <c r="J24" s="116" t="n">
        <f aca="false">Produção_tabwin!D100</f>
        <v>186826.93</v>
      </c>
      <c r="K24" s="103"/>
      <c r="L24" s="108" t="n">
        <v>6229.13</v>
      </c>
      <c r="M24" s="109" t="n">
        <f aca="false">I24-(J24-L24)</f>
        <v>-24535.16</v>
      </c>
      <c r="O24" s="108" t="n">
        <f aca="false">Produção_tabwin!G100</f>
        <v>47331.3</v>
      </c>
      <c r="Q24" s="108" t="n">
        <f aca="false">J24+O24</f>
        <v>234158.23</v>
      </c>
      <c r="S24" s="108" t="n">
        <f aca="false">I24-Q24</f>
        <v>-78095.59</v>
      </c>
    </row>
    <row r="25" customFormat="false" ht="27" hidden="false" customHeight="true" outlineLevel="0" collapsed="false">
      <c r="A25" s="102" t="s">
        <v>110</v>
      </c>
      <c r="B25" s="17" t="s">
        <v>25</v>
      </c>
      <c r="C25" s="103"/>
      <c r="D25" s="113"/>
      <c r="E25" s="113"/>
      <c r="F25" s="114"/>
      <c r="G25" s="103"/>
      <c r="H25" s="106" t="s">
        <v>101</v>
      </c>
      <c r="I25" s="115" t="n">
        <f aca="false">Teto!G24</f>
        <v>24181.38</v>
      </c>
      <c r="J25" s="116" t="n">
        <f aca="false">Produção_tabwin!D101</f>
        <v>8234.79</v>
      </c>
      <c r="K25" s="103"/>
      <c r="L25" s="108" t="n">
        <v>0</v>
      </c>
      <c r="M25" s="109" t="n">
        <f aca="false">I25-(J25-L25)</f>
        <v>15946.59</v>
      </c>
      <c r="O25" s="108" t="n">
        <f aca="false">Produção_tabwin!G101</f>
        <v>24916.19</v>
      </c>
      <c r="Q25" s="108" t="n">
        <f aca="false">J25+O25</f>
        <v>33150.98</v>
      </c>
      <c r="S25" s="108" t="n">
        <f aca="false">I25-Q25</f>
        <v>-8969.6</v>
      </c>
    </row>
    <row r="26" customFormat="false" ht="27.75" hidden="false" customHeight="true" outlineLevel="0" collapsed="false">
      <c r="A26" s="11" t="s">
        <v>111</v>
      </c>
      <c r="B26" s="16" t="s">
        <v>24</v>
      </c>
      <c r="C26" s="103"/>
      <c r="D26" s="113"/>
      <c r="E26" s="113"/>
      <c r="F26" s="114"/>
      <c r="G26" s="103"/>
      <c r="H26" s="106" t="s">
        <v>101</v>
      </c>
      <c r="I26" s="115" t="n">
        <f aca="false">Teto!G23</f>
        <v>41115.45</v>
      </c>
      <c r="J26" s="116" t="n">
        <f aca="false">Produção_tabwin!D103</f>
        <v>59993.51</v>
      </c>
      <c r="K26" s="103"/>
      <c r="L26" s="108" t="n">
        <v>0</v>
      </c>
      <c r="M26" s="109" t="n">
        <f aca="false">I26-(J26-L26)</f>
        <v>-18878.06</v>
      </c>
      <c r="O26" s="108" t="n">
        <f aca="false">Produção_tabwin!G103</f>
        <v>14509.35</v>
      </c>
      <c r="Q26" s="108" t="n">
        <f aca="false">J26+O26</f>
        <v>74502.86</v>
      </c>
      <c r="S26" s="108" t="n">
        <f aca="false">I26-Q26</f>
        <v>-33387.41</v>
      </c>
    </row>
    <row r="27" customFormat="false" ht="23.25" hidden="false" customHeight="true" outlineLevel="0" collapsed="false">
      <c r="A27" s="92"/>
      <c r="B27" s="92" t="s">
        <v>9</v>
      </c>
      <c r="C27" s="93"/>
      <c r="D27" s="94" t="n">
        <f aca="false">SUM(D11:D24)</f>
        <v>1712673.66</v>
      </c>
      <c r="E27" s="94" t="n">
        <f aca="false">SUM(E11:E24)</f>
        <v>222735.2</v>
      </c>
      <c r="F27" s="94" t="n">
        <f aca="false">SUM(F11:F24)</f>
        <v>1935408.86</v>
      </c>
      <c r="G27" s="93"/>
      <c r="H27" s="95"/>
      <c r="I27" s="117" t="n">
        <f aca="false">SUM(I11:I26)</f>
        <v>1702477.37</v>
      </c>
      <c r="J27" s="94" t="n">
        <f aca="false">SUM(J11:J26)</f>
        <v>1063106.09</v>
      </c>
      <c r="K27" s="93"/>
      <c r="L27" s="118" t="n">
        <f aca="false">SUM(L11:L26)</f>
        <v>61006.1</v>
      </c>
      <c r="M27" s="119" t="n">
        <f aca="false">SUM(M11:M26)</f>
        <v>700377.38</v>
      </c>
      <c r="O27" s="120" t="n">
        <f aca="false">SUM(O11:O26)</f>
        <v>1051103.07</v>
      </c>
      <c r="Q27" s="120" t="n">
        <f aca="false">SUM(Q11:Q26)</f>
        <v>2114209.16</v>
      </c>
      <c r="S27" s="121" t="n">
        <f aca="false">I27-Q27</f>
        <v>-411731.79</v>
      </c>
    </row>
    <row r="28" customFormat="false" ht="6.75" hidden="false" customHeight="true" outlineLevel="0" collapsed="false">
      <c r="S28" s="122"/>
    </row>
    <row r="29" customFormat="false" ht="26.25" hidden="false" customHeight="true" outlineLevel="0" collapsed="false">
      <c r="J29" s="123" t="s">
        <v>112</v>
      </c>
      <c r="K29" s="124"/>
      <c r="L29" s="125"/>
      <c r="M29" s="126" t="n">
        <f aca="false">M11+M14+M17</f>
        <v>-23171.49</v>
      </c>
    </row>
    <row r="30" s="129" customFormat="true" ht="10.5" hidden="false" customHeight="true" outlineLevel="0" collapsed="false">
      <c r="A30" s="1"/>
      <c r="B30" s="1"/>
      <c r="C30" s="1"/>
      <c r="D30" s="2"/>
      <c r="E30" s="2"/>
      <c r="F30" s="1"/>
      <c r="G30" s="1"/>
      <c r="H30" s="1"/>
      <c r="I30" s="2"/>
      <c r="J30" s="127"/>
      <c r="K30" s="127"/>
      <c r="L30" s="127"/>
      <c r="M30" s="128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customFormat="false" ht="26.25" hidden="false" customHeight="true" outlineLevel="0" collapsed="false">
      <c r="J31" s="123" t="s">
        <v>113</v>
      </c>
      <c r="K31" s="125"/>
      <c r="L31" s="125"/>
      <c r="M31" s="119" t="n">
        <f aca="false">M12+M13+M15+M16+M18+M19</f>
        <v>356551.99</v>
      </c>
    </row>
    <row r="32" customFormat="false" ht="25.5" hidden="false" customHeight="true" outlineLevel="0" collapsed="false">
      <c r="S32" s="15"/>
    </row>
    <row r="33" customFormat="false" ht="25.5" hidden="false" customHeight="true" outlineLevel="0" collapsed="false">
      <c r="J33" s="123" t="s">
        <v>114</v>
      </c>
      <c r="K33" s="125"/>
      <c r="L33" s="125"/>
      <c r="M33" s="119" t="n">
        <f aca="false">M22+M24+M25</f>
        <v>190873.25</v>
      </c>
    </row>
    <row r="34" customFormat="false" ht="14.25" hidden="false" customHeight="true" outlineLevel="0" collapsed="false">
      <c r="B34" s="130"/>
      <c r="C34" s="130"/>
      <c r="D34" s="131"/>
      <c r="E34" s="131"/>
      <c r="F34" s="130"/>
      <c r="G34" s="130"/>
      <c r="H34" s="130"/>
      <c r="I34" s="131"/>
      <c r="J34" s="131"/>
      <c r="K34" s="131"/>
      <c r="L34" s="131"/>
      <c r="M34" s="132"/>
      <c r="S34" s="15"/>
    </row>
    <row r="35" customFormat="false" ht="27" hidden="false" customHeight="true" outlineLevel="0" collapsed="false">
      <c r="B35" s="130"/>
      <c r="C35" s="130"/>
      <c r="D35" s="131"/>
      <c r="E35" s="131"/>
      <c r="F35" s="130"/>
      <c r="G35" s="130"/>
      <c r="H35" s="130"/>
      <c r="I35" s="131"/>
      <c r="J35" s="123" t="s">
        <v>115</v>
      </c>
      <c r="K35" s="110"/>
      <c r="L35" s="110"/>
      <c r="M35" s="133" t="n">
        <f aca="false">M20+M21+M23+M26</f>
        <v>176123.63</v>
      </c>
    </row>
    <row r="36" customFormat="false" ht="27" hidden="false" customHeight="true" outlineLevel="0" collapsed="false">
      <c r="B36" s="130"/>
      <c r="C36" s="130"/>
      <c r="D36" s="131"/>
      <c r="E36" s="131"/>
      <c r="F36" s="130"/>
      <c r="G36" s="130"/>
      <c r="H36" s="130"/>
      <c r="I36" s="131"/>
      <c r="J36" s="131"/>
      <c r="K36" s="131"/>
      <c r="L36" s="131"/>
      <c r="M36" s="132"/>
    </row>
    <row r="37" customFormat="false" ht="28.5" hidden="false" customHeight="true" outlineLevel="0" collapsed="false">
      <c r="B37" s="130"/>
      <c r="C37" s="130"/>
      <c r="D37" s="131"/>
      <c r="E37" s="131"/>
      <c r="F37" s="130"/>
      <c r="G37" s="130"/>
      <c r="H37" s="130"/>
      <c r="I37" s="131"/>
      <c r="J37" s="123" t="s">
        <v>116</v>
      </c>
      <c r="K37" s="125"/>
      <c r="L37" s="125"/>
      <c r="M37" s="119" t="n">
        <f aca="false">M29+M33</f>
        <v>167701.76</v>
      </c>
    </row>
    <row r="38" customFormat="false" ht="10.5" hidden="false" customHeight="true" outlineLevel="0" collapsed="false">
      <c r="B38" s="130"/>
      <c r="C38" s="130"/>
      <c r="D38" s="131"/>
      <c r="E38" s="131"/>
      <c r="F38" s="130"/>
      <c r="G38" s="130"/>
      <c r="H38" s="130"/>
      <c r="I38" s="131"/>
      <c r="J38" s="130"/>
      <c r="K38" s="130"/>
      <c r="L38" s="130"/>
      <c r="M38" s="134"/>
    </row>
    <row r="39" customFormat="false" ht="30.75" hidden="false" customHeight="true" outlineLevel="0" collapsed="false">
      <c r="B39" s="130"/>
      <c r="C39" s="130"/>
      <c r="D39" s="131"/>
      <c r="E39" s="131"/>
      <c r="F39" s="130"/>
      <c r="G39" s="130"/>
      <c r="H39" s="130"/>
      <c r="I39" s="131"/>
      <c r="J39" s="123" t="s">
        <v>117</v>
      </c>
      <c r="K39" s="110"/>
      <c r="L39" s="110"/>
      <c r="M39" s="133" t="n">
        <f aca="false">M31+M35</f>
        <v>532675.62</v>
      </c>
    </row>
    <row r="40" customFormat="false" ht="22.5" hidden="false" customHeight="true" outlineLevel="0" collapsed="false">
      <c r="C40" s="130"/>
      <c r="D40" s="131"/>
      <c r="E40" s="131"/>
      <c r="F40" s="130"/>
      <c r="G40" s="130"/>
      <c r="H40" s="130"/>
      <c r="I40" s="131"/>
      <c r="J40" s="130"/>
      <c r="K40" s="130"/>
      <c r="L40" s="130"/>
      <c r="M40" s="134"/>
    </row>
    <row r="41" customFormat="false" ht="9" hidden="false" customHeight="true" outlineLevel="0" collapsed="false"/>
    <row r="42" customFormat="false" ht="25.5" hidden="false" customHeight="true" outlineLevel="0" collapsed="false"/>
    <row r="43" customFormat="false" ht="18.75" hidden="false" customHeight="true" outlineLevel="0" collapsed="false"/>
    <row r="44" customFormat="false" ht="18.75" hidden="false" customHeight="true" outlineLevel="0" collapsed="false"/>
    <row r="45" customFormat="false" ht="18.75" hidden="false" customHeight="true" outlineLevel="0" collapsed="false"/>
    <row r="65539" customFormat="false" ht="12.75" hidden="false" customHeight="true" outlineLevel="0" collapsed="false"/>
    <row r="65540" customFormat="false" ht="12.75" hidden="false" customHeight="true" outlineLevel="0" collapsed="false"/>
    <row r="65541" customFormat="false" ht="12.75" hidden="false" customHeight="true" outlineLevel="0" collapsed="false"/>
    <row r="65542" customFormat="false" ht="12.75" hidden="false" customHeight="true" outlineLevel="0" collapsed="false"/>
    <row r="65543" customFormat="false" ht="12.75" hidden="false" customHeight="true" outlineLevel="0" collapsed="false"/>
  </sheetData>
  <mergeCells count="10">
    <mergeCell ref="B7:M7"/>
    <mergeCell ref="A9:A10"/>
    <mergeCell ref="B9:B10"/>
    <mergeCell ref="D9:F9"/>
    <mergeCell ref="H9:H10"/>
    <mergeCell ref="I9:J9"/>
    <mergeCell ref="L9:L10"/>
    <mergeCell ref="M9:M10"/>
    <mergeCell ref="Q9:Q10"/>
    <mergeCell ref="S9:S10"/>
  </mergeCells>
  <printOptions headings="false" gridLines="false" gridLinesSet="true" horizontalCentered="false" verticalCentered="false"/>
  <pageMargins left="0.196527777777778" right="0.196527777777778" top="0.53125" bottom="0.157638888888889" header="0.511811023622047" footer="0.157638888888889"/>
  <pageSetup paperSize="77" scale="77" fitToWidth="1" fitToHeight="1" pageOrder="overThenDown" orientation="landscape" blackAndWhite="false" draft="false" cellComments="none" horizontalDpi="300" verticalDpi="300" copies="1"/>
  <headerFooter differentFirst="false" differentOddEven="false">
    <oddHeader/>
    <oddFooter>&amp;C&amp;6&amp;P de&amp;N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M30"/>
  <sheetViews>
    <sheetView showFormulas="false" showGridLines="tru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G17" activeCellId="0" sqref="G17"/>
    </sheetView>
  </sheetViews>
  <sheetFormatPr defaultColWidth="8.6875" defaultRowHeight="14.25" zeroHeight="false" outlineLevelRow="0" outlineLevelCol="0"/>
  <cols>
    <col collapsed="false" customWidth="true" hidden="false" outlineLevel="0" max="1" min="1" style="0" width="74.57"/>
    <col collapsed="false" customWidth="true" hidden="false" outlineLevel="0" max="2" min="2" style="0" width="30.43"/>
    <col collapsed="false" customWidth="true" hidden="false" outlineLevel="0" max="3" min="3" style="0" width="3.71"/>
    <col collapsed="false" customWidth="true" hidden="true" outlineLevel="0" max="6" min="4" style="0" width="30.43"/>
    <col collapsed="false" customWidth="true" hidden="false" outlineLevel="0" max="7" min="7" style="0" width="14.43"/>
    <col collapsed="false" customWidth="true" hidden="false" outlineLevel="0" max="8" min="8" style="0" width="32"/>
    <col collapsed="false" customWidth="true" hidden="false" outlineLevel="0" max="9" min="9" style="0" width="30.43"/>
    <col collapsed="false" customWidth="true" hidden="false" outlineLevel="0" max="10" min="10" style="0" width="3.71"/>
    <col collapsed="false" customWidth="true" hidden="false" outlineLevel="0" max="11" min="11" style="0" width="36"/>
    <col collapsed="false" customWidth="true" hidden="false" outlineLevel="0" max="12" min="12" style="0" width="3.14"/>
    <col collapsed="false" customWidth="true" hidden="false" outlineLevel="0" max="13" min="13" style="0" width="21.71"/>
    <col collapsed="false" customWidth="true" hidden="false" outlineLevel="0" max="257" min="14" style="0" width="12.14"/>
    <col collapsed="false" customWidth="true" hidden="false" outlineLevel="0" max="258" min="258" style="0" width="9.14"/>
  </cols>
  <sheetData>
    <row r="1" customFormat="false" ht="14.25" hidden="false" customHeight="true" outlineLevel="0" collapsed="false">
      <c r="A1" s="4" t="s">
        <v>77</v>
      </c>
      <c r="B1" s="1"/>
      <c r="C1" s="2"/>
      <c r="D1" s="2"/>
      <c r="E1" s="1"/>
      <c r="F1" s="1"/>
      <c r="G1" s="1"/>
      <c r="H1" s="1"/>
      <c r="I1" s="2"/>
    </row>
    <row r="2" customFormat="false" ht="14.25" hidden="false" customHeight="true" outlineLevel="0" collapsed="false">
      <c r="A2" s="4" t="s">
        <v>78</v>
      </c>
      <c r="B2" s="1"/>
      <c r="C2" s="2"/>
      <c r="D2" s="2"/>
      <c r="E2" s="1"/>
      <c r="F2" s="1"/>
      <c r="G2" s="1"/>
      <c r="H2" s="1"/>
      <c r="I2" s="2"/>
    </row>
    <row r="3" customFormat="false" ht="14.25" hidden="false" customHeight="true" outlineLevel="0" collapsed="false">
      <c r="A3" s="4" t="s">
        <v>79</v>
      </c>
      <c r="B3" s="1"/>
      <c r="C3" s="2"/>
      <c r="D3" s="2"/>
      <c r="E3" s="1"/>
      <c r="F3" s="1"/>
      <c r="G3" s="1"/>
      <c r="H3" s="1"/>
      <c r="I3" s="2"/>
    </row>
    <row r="4" customFormat="false" ht="14.25" hidden="false" customHeight="true" outlineLevel="0" collapsed="false">
      <c r="A4" s="4" t="s">
        <v>80</v>
      </c>
      <c r="B4" s="1"/>
      <c r="C4" s="2"/>
      <c r="D4" s="2"/>
      <c r="E4" s="1"/>
      <c r="F4" s="1"/>
      <c r="G4" s="1"/>
      <c r="H4" s="1"/>
      <c r="I4" s="2"/>
    </row>
    <row r="5" customFormat="false" ht="14.25" hidden="false" customHeight="true" outlineLevel="0" collapsed="false">
      <c r="A5" s="6" t="s">
        <v>81</v>
      </c>
      <c r="B5" s="1"/>
      <c r="C5" s="2"/>
      <c r="D5" s="2"/>
      <c r="E5" s="1"/>
      <c r="F5" s="1"/>
      <c r="G5" s="1"/>
      <c r="H5" s="1"/>
      <c r="I5" s="2"/>
    </row>
    <row r="6" customFormat="false" ht="14.25" hidden="false" customHeight="true" outlineLevel="0" collapsed="false">
      <c r="A6" s="6"/>
      <c r="B6" s="1"/>
      <c r="C6" s="2"/>
      <c r="D6" s="2"/>
      <c r="E6" s="1"/>
      <c r="F6" s="1"/>
      <c r="G6" s="1"/>
      <c r="H6" s="1"/>
      <c r="I6" s="2"/>
    </row>
    <row r="7" customFormat="false" ht="93" hidden="false" customHeight="true" outlineLevel="0" collapsed="false">
      <c r="B7" s="91" t="s">
        <v>118</v>
      </c>
      <c r="C7" s="91"/>
      <c r="D7" s="91"/>
      <c r="E7" s="91"/>
      <c r="F7" s="91"/>
      <c r="G7" s="91"/>
      <c r="H7" s="91"/>
      <c r="I7" s="91"/>
      <c r="J7" s="91"/>
      <c r="K7" s="91"/>
    </row>
    <row r="8" customFormat="false" ht="14.25" hidden="false" customHeight="true" outlineLevel="0" collapsed="false">
      <c r="B8" s="1"/>
      <c r="C8" s="1"/>
      <c r="D8" s="2"/>
      <c r="E8" s="2"/>
      <c r="F8" s="1"/>
      <c r="G8" s="1"/>
      <c r="H8" s="2"/>
      <c r="I8" s="1"/>
      <c r="J8" s="1"/>
      <c r="K8" s="1"/>
    </row>
    <row r="9" customFormat="false" ht="30.75" hidden="false" customHeight="true" outlineLevel="0" collapsed="false">
      <c r="A9" s="92" t="s">
        <v>119</v>
      </c>
      <c r="B9" s="92" t="s">
        <v>5</v>
      </c>
      <c r="C9" s="93"/>
      <c r="D9" s="94" t="s">
        <v>84</v>
      </c>
      <c r="E9" s="94"/>
      <c r="F9" s="94"/>
      <c r="G9" s="95" t="s">
        <v>85</v>
      </c>
      <c r="H9" s="94" t="s">
        <v>120</v>
      </c>
      <c r="I9" s="94"/>
      <c r="J9" s="93"/>
      <c r="K9" s="97" t="s">
        <v>88</v>
      </c>
      <c r="M9" s="98" t="s">
        <v>89</v>
      </c>
    </row>
    <row r="10" customFormat="false" ht="27" hidden="false" customHeight="true" outlineLevel="0" collapsed="false">
      <c r="A10" s="92"/>
      <c r="B10" s="92"/>
      <c r="C10" s="93"/>
      <c r="D10" s="94" t="s">
        <v>27</v>
      </c>
      <c r="E10" s="94" t="s">
        <v>92</v>
      </c>
      <c r="F10" s="92" t="s">
        <v>9</v>
      </c>
      <c r="G10" s="95"/>
      <c r="H10" s="94" t="s">
        <v>93</v>
      </c>
      <c r="I10" s="135" t="s">
        <v>94</v>
      </c>
      <c r="J10" s="93"/>
      <c r="K10" s="97"/>
      <c r="M10" s="101" t="s">
        <v>95</v>
      </c>
    </row>
    <row r="11" customFormat="false" ht="29.25" hidden="false" customHeight="true" outlineLevel="0" collapsed="false">
      <c r="A11" s="136" t="s">
        <v>96</v>
      </c>
      <c r="B11" s="136" t="s">
        <v>10</v>
      </c>
      <c r="C11" s="103"/>
      <c r="D11" s="104"/>
      <c r="E11" s="104"/>
      <c r="F11" s="105"/>
      <c r="G11" s="106" t="s">
        <v>97</v>
      </c>
      <c r="H11" s="137" t="n">
        <f aca="false">Teto!G31</f>
        <v>130151.42</v>
      </c>
      <c r="I11" s="108" t="n">
        <f aca="false">Produção_tabwin!D85</f>
        <v>7696.36</v>
      </c>
      <c r="J11" s="103"/>
      <c r="K11" s="138" t="n">
        <f aca="false">H11-I11</f>
        <v>122455.06</v>
      </c>
      <c r="M11" s="108" t="n">
        <f aca="false">Produção_tabwin!E102</f>
        <v>0</v>
      </c>
    </row>
    <row r="12" customFormat="false" ht="29.25" hidden="false" customHeight="true" outlineLevel="0" collapsed="false">
      <c r="A12" s="136" t="s">
        <v>100</v>
      </c>
      <c r="B12" s="136" t="s">
        <v>14</v>
      </c>
      <c r="C12" s="103"/>
      <c r="D12" s="110"/>
      <c r="E12" s="110"/>
      <c r="F12" s="111"/>
      <c r="G12" s="106" t="s">
        <v>101</v>
      </c>
      <c r="H12" s="137" t="n">
        <f aca="false">Teto!G32</f>
        <v>15262.59</v>
      </c>
      <c r="I12" s="108" t="n">
        <f aca="false">Produção_tabwin!D82</f>
        <v>25259.41</v>
      </c>
      <c r="J12" s="103"/>
      <c r="K12" s="138" t="n">
        <f aca="false">H12-I12</f>
        <v>-9996.82</v>
      </c>
      <c r="M12" s="108" t="n">
        <f aca="false">Produção_tabwin!E96</f>
        <v>0</v>
      </c>
    </row>
    <row r="13" customFormat="false" ht="29.25" hidden="false" customHeight="true" outlineLevel="0" collapsed="false">
      <c r="A13" s="136" t="s">
        <v>102</v>
      </c>
      <c r="B13" s="136" t="s">
        <v>15</v>
      </c>
      <c r="C13" s="103"/>
      <c r="D13" s="113"/>
      <c r="E13" s="113"/>
      <c r="F13" s="114"/>
      <c r="G13" s="106" t="s">
        <v>97</v>
      </c>
      <c r="H13" s="137" t="n">
        <f aca="false">Teto!G33</f>
        <v>28723.01</v>
      </c>
      <c r="I13" s="108" t="n">
        <f aca="false">Produção_tabwin!D78</f>
        <v>19890.19</v>
      </c>
      <c r="J13" s="103"/>
      <c r="K13" s="138" t="n">
        <f aca="false">H13-I13</f>
        <v>8832.82</v>
      </c>
      <c r="M13" s="108" t="n">
        <f aca="false">Produção_tabwin!E90</f>
        <v>0</v>
      </c>
    </row>
    <row r="14" customFormat="false" ht="29.25" hidden="false" customHeight="true" outlineLevel="0" collapsed="false">
      <c r="A14" s="136" t="s">
        <v>100</v>
      </c>
      <c r="B14" s="136" t="s">
        <v>18</v>
      </c>
      <c r="C14" s="103"/>
      <c r="D14" s="113"/>
      <c r="E14" s="113"/>
      <c r="F14" s="114"/>
      <c r="G14" s="106" t="s">
        <v>97</v>
      </c>
      <c r="H14" s="137" t="n">
        <f aca="false">Teto!G34</f>
        <v>79182.93</v>
      </c>
      <c r="I14" s="108" t="n">
        <f aca="false">Produção_tabwin!D75</f>
        <v>46377.98</v>
      </c>
      <c r="J14" s="103"/>
      <c r="K14" s="138" t="n">
        <f aca="false">H14-I14</f>
        <v>32804.95</v>
      </c>
      <c r="M14" s="108" t="n">
        <f aca="false">Produção_tabwin!E99</f>
        <v>0</v>
      </c>
    </row>
    <row r="15" customFormat="false" ht="29.25" hidden="false" customHeight="true" outlineLevel="0" collapsed="false">
      <c r="A15" s="136" t="s">
        <v>104</v>
      </c>
      <c r="B15" s="136" t="s">
        <v>19</v>
      </c>
      <c r="C15" s="103"/>
      <c r="D15" s="113"/>
      <c r="E15" s="113"/>
      <c r="F15" s="114"/>
      <c r="G15" s="106" t="s">
        <v>97</v>
      </c>
      <c r="H15" s="137" t="n">
        <f aca="false">Teto!G35</f>
        <v>46450.53</v>
      </c>
      <c r="I15" s="108" t="n">
        <f aca="false">Produção_tabwin!D77</f>
        <v>15045.08</v>
      </c>
      <c r="J15" s="103"/>
      <c r="K15" s="138" t="n">
        <f aca="false">H15-I15</f>
        <v>31405.45</v>
      </c>
      <c r="M15" s="108" t="n">
        <f aca="false">Produção_tabwin!E100</f>
        <v>0</v>
      </c>
    </row>
    <row r="16" customFormat="false" ht="29.25" hidden="false" customHeight="true" outlineLevel="0" collapsed="false">
      <c r="A16" s="136" t="s">
        <v>109</v>
      </c>
      <c r="B16" s="139" t="s">
        <v>23</v>
      </c>
      <c r="C16" s="103"/>
      <c r="D16" s="113"/>
      <c r="E16" s="113"/>
      <c r="F16" s="114"/>
      <c r="G16" s="106" t="s">
        <v>101</v>
      </c>
      <c r="H16" s="137" t="n">
        <f aca="false">Teto!G36</f>
        <v>48706.48</v>
      </c>
      <c r="I16" s="108" t="n">
        <f aca="false">Produção_tabwin!D80</f>
        <v>135121.55</v>
      </c>
      <c r="J16" s="103"/>
      <c r="K16" s="138" t="n">
        <f aca="false">H16-I16</f>
        <v>-86415.07</v>
      </c>
      <c r="M16" s="108" t="n">
        <f aca="false">Produção_tabwin!E91</f>
        <v>0</v>
      </c>
    </row>
    <row r="17" customFormat="false" ht="29.25" hidden="false" customHeight="true" outlineLevel="0" collapsed="false">
      <c r="A17" s="136" t="s">
        <v>107</v>
      </c>
      <c r="B17" s="139" t="s">
        <v>20</v>
      </c>
      <c r="C17" s="103"/>
      <c r="D17" s="113"/>
      <c r="E17" s="113"/>
      <c r="F17" s="114"/>
      <c r="G17" s="106" t="s">
        <v>101</v>
      </c>
      <c r="H17" s="140" t="n">
        <f aca="false">Teto!G37</f>
        <v>0</v>
      </c>
      <c r="I17" s="137" t="n">
        <f aca="false">Produção_tabwin!D88</f>
        <v>0</v>
      </c>
      <c r="J17" s="103"/>
      <c r="K17" s="138" t="n">
        <f aca="false">H17-I17</f>
        <v>0</v>
      </c>
      <c r="M17" s="108" t="n">
        <f aca="false">Produção_tabwin!E92</f>
        <v>0</v>
      </c>
    </row>
    <row r="18" customFormat="false" ht="29.25" hidden="false" customHeight="true" outlineLevel="0" collapsed="false">
      <c r="A18" s="92"/>
      <c r="B18" s="92" t="s">
        <v>9</v>
      </c>
      <c r="C18" s="93"/>
      <c r="D18" s="94" t="n">
        <f aca="false">SUM(D11:D16)</f>
        <v>0</v>
      </c>
      <c r="E18" s="94" t="n">
        <f aca="false">SUM(E11:E16)</f>
        <v>0</v>
      </c>
      <c r="F18" s="94" t="n">
        <f aca="false">SUM(F11:F16)</f>
        <v>0</v>
      </c>
      <c r="G18" s="95"/>
      <c r="H18" s="119" t="n">
        <f aca="false">SUM(H11:H17)</f>
        <v>348476.96</v>
      </c>
      <c r="I18" s="119" t="n">
        <f aca="false">SUM(I11:I17)</f>
        <v>249390.57</v>
      </c>
      <c r="J18" s="93"/>
      <c r="K18" s="119" t="n">
        <f aca="false">SUM(K11:K17)</f>
        <v>99086.39</v>
      </c>
      <c r="M18" s="141" t="n">
        <f aca="false">SUM(M11:M17)</f>
        <v>0</v>
      </c>
    </row>
    <row r="19" customFormat="false" ht="24" hidden="false" customHeight="true" outlineLevel="0" collapsed="false">
      <c r="B19" s="1"/>
      <c r="C19" s="1"/>
      <c r="D19" s="2"/>
      <c r="E19" s="2"/>
      <c r="F19" s="1"/>
      <c r="G19" s="1"/>
      <c r="H19" s="2"/>
      <c r="I19" s="15"/>
      <c r="J19" s="1"/>
      <c r="K19" s="1"/>
    </row>
    <row r="20" customFormat="false" ht="29.25" hidden="false" customHeight="true" outlineLevel="0" collapsed="false">
      <c r="B20" s="1"/>
      <c r="C20" s="1"/>
      <c r="D20" s="2"/>
      <c r="E20" s="2"/>
      <c r="F20" s="1"/>
      <c r="G20" s="1"/>
      <c r="H20" s="123" t="s">
        <v>112</v>
      </c>
      <c r="I20" s="124"/>
      <c r="J20" s="125"/>
      <c r="K20" s="126" t="n">
        <f aca="false">K12+K16</f>
        <v>-96411.89</v>
      </c>
    </row>
    <row r="21" customFormat="false" ht="10.5" hidden="false" customHeight="true" outlineLevel="0" collapsed="false">
      <c r="B21" s="1"/>
      <c r="C21" s="1"/>
      <c r="D21" s="2"/>
      <c r="E21" s="2"/>
      <c r="F21" s="1"/>
      <c r="G21" s="1"/>
      <c r="H21" s="127"/>
      <c r="I21" s="127"/>
      <c r="J21" s="127"/>
      <c r="K21" s="128"/>
    </row>
    <row r="22" customFormat="false" ht="17.25" hidden="false" customHeight="true" outlineLevel="0" collapsed="false">
      <c r="B22" s="1"/>
      <c r="C22" s="1"/>
      <c r="D22" s="2"/>
      <c r="E22" s="2"/>
      <c r="F22" s="1"/>
      <c r="G22" s="1"/>
      <c r="H22" s="123" t="s">
        <v>113</v>
      </c>
      <c r="I22" s="125"/>
      <c r="J22" s="125"/>
      <c r="K22" s="119" t="n">
        <f aca="false">K11+K12+K14+K15</f>
        <v>176668.64</v>
      </c>
    </row>
    <row r="23" customFormat="false" ht="29.25" hidden="false" customHeight="true" outlineLevel="0" collapsed="false">
      <c r="B23" s="1"/>
      <c r="C23" s="1"/>
      <c r="D23" s="2"/>
      <c r="E23" s="2"/>
      <c r="F23" s="1"/>
      <c r="G23" s="1"/>
      <c r="H23" s="1"/>
      <c r="I23" s="1"/>
      <c r="J23" s="1"/>
      <c r="K23" s="90"/>
    </row>
    <row r="24" customFormat="false" ht="17.25" hidden="false" customHeight="true" outlineLevel="0" collapsed="false">
      <c r="B24" s="1"/>
      <c r="C24" s="1"/>
      <c r="D24" s="2"/>
      <c r="E24" s="2"/>
      <c r="F24" s="1"/>
      <c r="G24" s="1"/>
      <c r="H24" s="123" t="s">
        <v>114</v>
      </c>
      <c r="I24" s="125"/>
      <c r="J24" s="125"/>
      <c r="K24" s="119" t="n">
        <v>0</v>
      </c>
    </row>
    <row r="25" customFormat="false" ht="29.25" hidden="false" customHeight="true" outlineLevel="0" collapsed="false">
      <c r="B25" s="130"/>
      <c r="C25" s="130"/>
      <c r="D25" s="131"/>
      <c r="E25" s="131"/>
      <c r="F25" s="130"/>
      <c r="G25" s="130"/>
      <c r="H25" s="131"/>
      <c r="I25" s="131"/>
      <c r="J25" s="131"/>
      <c r="K25" s="132"/>
    </row>
    <row r="26" customFormat="false" ht="20.25" hidden="false" customHeight="true" outlineLevel="0" collapsed="false">
      <c r="B26" s="130"/>
      <c r="C26" s="130"/>
      <c r="D26" s="131"/>
      <c r="E26" s="131"/>
      <c r="F26" s="130"/>
      <c r="G26" s="130"/>
      <c r="H26" s="123" t="s">
        <v>115</v>
      </c>
      <c r="I26" s="110"/>
      <c r="J26" s="110"/>
      <c r="K26" s="133" t="n">
        <v>0</v>
      </c>
    </row>
    <row r="27" customFormat="false" ht="29.25" hidden="false" customHeight="true" outlineLevel="0" collapsed="false">
      <c r="B27" s="130"/>
      <c r="C27" s="130"/>
      <c r="D27" s="131"/>
      <c r="E27" s="131"/>
      <c r="F27" s="130"/>
      <c r="G27" s="130"/>
      <c r="H27" s="131"/>
      <c r="I27" s="131"/>
      <c r="J27" s="131"/>
      <c r="K27" s="132"/>
    </row>
    <row r="28" customFormat="false" ht="19.5" hidden="false" customHeight="true" outlineLevel="0" collapsed="false">
      <c r="C28" s="130"/>
      <c r="D28" s="131"/>
      <c r="E28" s="131"/>
      <c r="F28" s="130"/>
      <c r="G28" s="130"/>
      <c r="H28" s="123" t="s">
        <v>116</v>
      </c>
      <c r="I28" s="125"/>
      <c r="J28" s="125"/>
      <c r="K28" s="119" t="n">
        <f aca="false">K20+K24</f>
        <v>-96411.89</v>
      </c>
    </row>
    <row r="29" customFormat="false" ht="19.5" hidden="false" customHeight="true" outlineLevel="0" collapsed="false">
      <c r="H29" s="130"/>
      <c r="I29" s="130"/>
      <c r="J29" s="130"/>
      <c r="K29" s="134"/>
    </row>
    <row r="30" customFormat="false" ht="19.5" hidden="false" customHeight="true" outlineLevel="0" collapsed="false">
      <c r="H30" s="123" t="s">
        <v>117</v>
      </c>
      <c r="I30" s="110"/>
      <c r="J30" s="110"/>
      <c r="K30" s="133" t="n">
        <f aca="false">K22+K26</f>
        <v>176668.64</v>
      </c>
    </row>
  </sheetData>
  <mergeCells count="7">
    <mergeCell ref="B7:K7"/>
    <mergeCell ref="A9:A10"/>
    <mergeCell ref="B9:B10"/>
    <mergeCell ref="D9:F9"/>
    <mergeCell ref="G9:G10"/>
    <mergeCell ref="H9:I9"/>
    <mergeCell ref="K9:K10"/>
  </mergeCells>
  <printOptions headings="false" gridLines="false" gridLinesSet="true" horizontalCentered="false" verticalCentered="false"/>
  <pageMargins left="0.7875" right="0.7875" top="1.18125" bottom="1.18125" header="0.7875" footer="0.7875"/>
  <pageSetup paperSize="9" scale="100" fitToWidth="1" fitToHeight="1" pageOrder="overThenDown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M44"/>
  <sheetViews>
    <sheetView showFormulas="false" showGridLines="true" showRowColHeaders="true" showZeros="true" rightToLeft="false" tabSelected="false" showOutlineSymbols="true" defaultGridColor="true" view="normal" topLeftCell="A21" colorId="64" zoomScale="80" zoomScaleNormal="80" zoomScalePageLayoutView="100" workbookViewId="0">
      <selection pane="topLeft" activeCell="U36" activeCellId="0" sqref="U36"/>
    </sheetView>
  </sheetViews>
  <sheetFormatPr defaultColWidth="8.6875" defaultRowHeight="12.75" zeroHeight="false" outlineLevelRow="0" outlineLevelCol="0"/>
  <cols>
    <col collapsed="false" customWidth="true" hidden="false" outlineLevel="0" max="1" min="1" style="1" width="54.86"/>
    <col collapsed="false" customWidth="true" hidden="false" outlineLevel="0" max="2" min="2" style="1" width="31.15"/>
    <col collapsed="false" customWidth="true" hidden="false" outlineLevel="0" max="3" min="3" style="1" width="25.42"/>
    <col collapsed="false" customWidth="true" hidden="false" outlineLevel="0" max="4" min="4" style="1" width="26.85"/>
    <col collapsed="false" customWidth="true" hidden="false" outlineLevel="0" max="5" min="5" style="1" width="23.28"/>
    <col collapsed="false" customWidth="true" hidden="false" outlineLevel="0" max="6" min="6" style="1" width="2.14"/>
    <col collapsed="false" customWidth="true" hidden="false" outlineLevel="0" max="7" min="7" style="1" width="25.14"/>
    <col collapsed="false" customWidth="true" hidden="false" outlineLevel="0" max="8" min="8" style="1" width="2.57"/>
    <col collapsed="false" customWidth="true" hidden="false" outlineLevel="0" max="9" min="9" style="1" width="24.71"/>
    <col collapsed="false" customWidth="true" hidden="false" outlineLevel="0" max="10" min="10" style="1" width="2.99"/>
    <col collapsed="false" customWidth="true" hidden="false" outlineLevel="0" max="11" min="11" style="1" width="19.42"/>
    <col collapsed="false" customWidth="true" hidden="false" outlineLevel="0" max="12" min="12" style="1" width="2"/>
    <col collapsed="false" customWidth="true" hidden="false" outlineLevel="0" max="13" min="13" style="1" width="20.86"/>
    <col collapsed="false" customWidth="true" hidden="false" outlineLevel="0" max="253" min="14" style="1" width="9.14"/>
    <col collapsed="false" customWidth="true" hidden="false" outlineLevel="0" max="254" min="254" style="0" width="9.14"/>
  </cols>
  <sheetData>
    <row r="1" customFormat="false" ht="19.5" hidden="false" customHeight="true" outlineLevel="0" collapsed="false">
      <c r="A1" s="142" t="s">
        <v>121</v>
      </c>
      <c r="B1" s="143"/>
      <c r="C1" s="143"/>
      <c r="D1" s="143"/>
      <c r="E1" s="143"/>
      <c r="F1" s="143"/>
      <c r="G1" s="144"/>
    </row>
    <row r="2" customFormat="false" ht="19.5" hidden="false" customHeight="true" outlineLevel="0" collapsed="false">
      <c r="A2" s="145" t="s">
        <v>122</v>
      </c>
      <c r="G2" s="146"/>
    </row>
    <row r="3" customFormat="false" ht="19.5" hidden="false" customHeight="true" outlineLevel="0" collapsed="false">
      <c r="A3" s="145" t="s">
        <v>123</v>
      </c>
      <c r="G3" s="146"/>
    </row>
    <row r="4" customFormat="false" ht="19.5" hidden="false" customHeight="true" outlineLevel="0" collapsed="false">
      <c r="A4" s="145" t="s">
        <v>124</v>
      </c>
      <c r="G4" s="146"/>
    </row>
    <row r="5" customFormat="false" ht="19.5" hidden="false" customHeight="true" outlineLevel="0" collapsed="false">
      <c r="A5" s="147" t="s">
        <v>125</v>
      </c>
      <c r="B5" s="148"/>
      <c r="C5" s="148"/>
      <c r="D5" s="148"/>
      <c r="E5" s="148"/>
      <c r="F5" s="148"/>
      <c r="G5" s="149"/>
    </row>
    <row r="6" customFormat="false" ht="19.5" hidden="false" customHeight="true" outlineLevel="0" collapsed="false">
      <c r="A6" s="150"/>
      <c r="B6" s="151"/>
      <c r="C6" s="151"/>
      <c r="D6" s="151"/>
      <c r="E6" s="151"/>
      <c r="F6" s="151"/>
      <c r="G6" s="152"/>
    </row>
    <row r="7" customFormat="false" ht="98.25" hidden="false" customHeight="true" outlineLevel="0" collapsed="false">
      <c r="A7" s="153" t="s">
        <v>126</v>
      </c>
      <c r="B7" s="153"/>
      <c r="C7" s="153"/>
      <c r="D7" s="153"/>
      <c r="E7" s="153"/>
      <c r="F7" s="148"/>
      <c r="G7" s="149"/>
    </row>
    <row r="9" customFormat="false" ht="39" hidden="false" customHeight="true" outlineLevel="0" collapsed="false">
      <c r="A9" s="154" t="s">
        <v>119</v>
      </c>
      <c r="B9" s="154" t="s">
        <v>5</v>
      </c>
      <c r="C9" s="155" t="s">
        <v>85</v>
      </c>
      <c r="D9" s="156" t="s">
        <v>86</v>
      </c>
      <c r="E9" s="156"/>
      <c r="F9" s="157"/>
      <c r="G9" s="158" t="s">
        <v>127</v>
      </c>
      <c r="H9" s="159"/>
      <c r="I9" s="158" t="s">
        <v>89</v>
      </c>
      <c r="J9" s="159"/>
      <c r="K9" s="158" t="s">
        <v>128</v>
      </c>
      <c r="L9" s="159"/>
      <c r="M9" s="97" t="s">
        <v>129</v>
      </c>
    </row>
    <row r="10" customFormat="false" ht="39" hidden="false" customHeight="true" outlineLevel="0" collapsed="false">
      <c r="A10" s="154"/>
      <c r="B10" s="154"/>
      <c r="C10" s="155"/>
      <c r="D10" s="156" t="s">
        <v>93</v>
      </c>
      <c r="E10" s="154" t="s">
        <v>130</v>
      </c>
      <c r="F10" s="157"/>
      <c r="G10" s="158"/>
      <c r="H10" s="159"/>
      <c r="I10" s="158"/>
      <c r="J10" s="159"/>
      <c r="K10" s="158"/>
      <c r="L10" s="159"/>
      <c r="M10" s="97"/>
    </row>
    <row r="11" customFormat="false" ht="39.75" hidden="false" customHeight="true" outlineLevel="0" collapsed="false">
      <c r="A11" s="160" t="s">
        <v>96</v>
      </c>
      <c r="B11" s="161" t="s">
        <v>10</v>
      </c>
      <c r="C11" s="162" t="s">
        <v>97</v>
      </c>
      <c r="D11" s="163" t="n">
        <f aca="false">Teto!G9+Teto!G31</f>
        <v>208560.14</v>
      </c>
      <c r="E11" s="164" t="n">
        <f aca="false">Cirurgias_de_Neuro!J11-Cirurgias_de_Neuro!L11+Neuro_Endo_!I11</f>
        <v>22456.87</v>
      </c>
      <c r="F11" s="159"/>
      <c r="G11" s="164" t="n">
        <f aca="false">D11-E11</f>
        <v>186103.27</v>
      </c>
      <c r="H11" s="159"/>
      <c r="I11" s="164" t="n">
        <f aca="false">Cirurgias_de_Neuro!O11</f>
        <v>24017.07</v>
      </c>
      <c r="J11" s="159"/>
      <c r="K11" s="164" t="n">
        <f aca="false">I11+E11</f>
        <v>46473.94</v>
      </c>
      <c r="L11" s="159"/>
      <c r="M11" s="165" t="n">
        <f aca="false">D11-K11</f>
        <v>162086.2</v>
      </c>
    </row>
    <row r="12" customFormat="false" ht="39.75" hidden="false" customHeight="true" outlineLevel="0" collapsed="false">
      <c r="A12" s="160" t="s">
        <v>103</v>
      </c>
      <c r="B12" s="166" t="s">
        <v>21</v>
      </c>
      <c r="C12" s="162" t="s">
        <v>97</v>
      </c>
      <c r="D12" s="163" t="n">
        <f aca="false">Teto!G20</f>
        <v>70543.11</v>
      </c>
      <c r="E12" s="164" t="n">
        <f aca="false">Cirurgias_de_Neuro!J18-Cirurgias_de_Neuro!L18</f>
        <v>68451.5</v>
      </c>
      <c r="F12" s="159"/>
      <c r="G12" s="164" t="n">
        <f aca="false">D12-E12</f>
        <v>2091.61</v>
      </c>
      <c r="H12" s="159"/>
      <c r="I12" s="164" t="n">
        <f aca="false">Cirurgias_de_Neuro!O18</f>
        <v>49894.04</v>
      </c>
      <c r="J12" s="159"/>
      <c r="K12" s="164" t="n">
        <f aca="false">I12+E12</f>
        <v>118345.54</v>
      </c>
      <c r="L12" s="159"/>
      <c r="M12" s="165" t="n">
        <f aca="false">D12-K12</f>
        <v>-47802.43</v>
      </c>
    </row>
    <row r="13" customFormat="false" ht="39.75" hidden="false" customHeight="true" outlineLevel="0" collapsed="false">
      <c r="A13" s="160" t="s">
        <v>98</v>
      </c>
      <c r="B13" s="166" t="s">
        <v>12</v>
      </c>
      <c r="C13" s="162" t="s">
        <v>97</v>
      </c>
      <c r="D13" s="163" t="n">
        <f aca="false">Teto!G11</f>
        <v>200833.85</v>
      </c>
      <c r="E13" s="164" t="n">
        <f aca="false">Cirurgias_de_Neuro!J12-Cirurgias_de_Neuro!L12</f>
        <v>-16292.2</v>
      </c>
      <c r="F13" s="159"/>
      <c r="G13" s="164" t="n">
        <f aca="false">D13-E13</f>
        <v>217126.05</v>
      </c>
      <c r="H13" s="159"/>
      <c r="I13" s="164" t="n">
        <f aca="false">Cirurgias_de_Neuro!O12</f>
        <v>321185.77</v>
      </c>
      <c r="J13" s="159"/>
      <c r="K13" s="164" t="n">
        <f aca="false">I13+E13</f>
        <v>304893.57</v>
      </c>
      <c r="L13" s="159"/>
      <c r="M13" s="165" t="n">
        <f aca="false">D13-K13</f>
        <v>-104059.72</v>
      </c>
    </row>
    <row r="14" customFormat="false" ht="39.75" hidden="false" customHeight="true" outlineLevel="0" collapsed="false">
      <c r="A14" s="160" t="s">
        <v>99</v>
      </c>
      <c r="B14" s="166" t="s">
        <v>13</v>
      </c>
      <c r="C14" s="162" t="s">
        <v>97</v>
      </c>
      <c r="D14" s="163" t="n">
        <f aca="false">Teto!G12</f>
        <v>14249.29</v>
      </c>
      <c r="E14" s="164" t="n">
        <f aca="false">Cirurgias_de_Neuro!J13-Cirurgias_de_Neuro!L13</f>
        <v>793.04</v>
      </c>
      <c r="F14" s="159"/>
      <c r="G14" s="164" t="n">
        <f aca="false">D14-E14</f>
        <v>13456.25</v>
      </c>
      <c r="H14" s="159"/>
      <c r="I14" s="164" t="n">
        <f aca="false">Cirurgias_de_Neuro!O13</f>
        <v>0</v>
      </c>
      <c r="J14" s="159"/>
      <c r="K14" s="164" t="n">
        <f aca="false">I14+E14</f>
        <v>793.04</v>
      </c>
      <c r="L14" s="159"/>
      <c r="M14" s="165" t="n">
        <f aca="false">D14-K14</f>
        <v>13456.25</v>
      </c>
    </row>
    <row r="15" customFormat="false" ht="39.75" hidden="false" customHeight="true" outlineLevel="0" collapsed="false">
      <c r="A15" s="160" t="s">
        <v>100</v>
      </c>
      <c r="B15" s="166" t="s">
        <v>14</v>
      </c>
      <c r="C15" s="162" t="s">
        <v>97</v>
      </c>
      <c r="D15" s="163" t="n">
        <f aca="false">Teto!G13+Teto!G32</f>
        <v>150074.32</v>
      </c>
      <c r="E15" s="164" t="n">
        <f aca="false">Cirurgias_de_Neuro!J14-Cirurgias_de_Neuro!L14+Neuro_Endo_!I12</f>
        <v>89686.86</v>
      </c>
      <c r="F15" s="159"/>
      <c r="G15" s="164" t="n">
        <f aca="false">D15-E15</f>
        <v>60387.46</v>
      </c>
      <c r="H15" s="159"/>
      <c r="I15" s="164" t="n">
        <f aca="false">Cirurgias_de_Neuro!O14</f>
        <v>13268.15</v>
      </c>
      <c r="J15" s="159"/>
      <c r="K15" s="164" t="n">
        <f aca="false">I15+E15</f>
        <v>102955.01</v>
      </c>
      <c r="L15" s="159"/>
      <c r="M15" s="165" t="n">
        <f aca="false">D15-K15</f>
        <v>47119.31</v>
      </c>
    </row>
    <row r="16" customFormat="false" ht="39.75" hidden="false" customHeight="true" outlineLevel="0" collapsed="false">
      <c r="A16" s="160" t="s">
        <v>102</v>
      </c>
      <c r="B16" s="166" t="s">
        <v>15</v>
      </c>
      <c r="C16" s="162" t="s">
        <v>97</v>
      </c>
      <c r="D16" s="163" t="n">
        <f aca="false">Teto!G14+Teto!G33</f>
        <v>125673.1</v>
      </c>
      <c r="E16" s="164" t="n">
        <f aca="false">Cirurgias_de_Neuro!J15-Cirurgias_de_Neuro!L15+Neuro_Endo_!I13</f>
        <v>113475.54</v>
      </c>
      <c r="F16" s="159"/>
      <c r="G16" s="164" t="n">
        <f aca="false">D16-E16</f>
        <v>12197.56</v>
      </c>
      <c r="H16" s="159"/>
      <c r="I16" s="164" t="n">
        <f aca="false">Cirurgias_de_Neuro!O15</f>
        <v>21013.57</v>
      </c>
      <c r="J16" s="159"/>
      <c r="K16" s="164" t="n">
        <f aca="false">I16+E16</f>
        <v>134489.11</v>
      </c>
      <c r="L16" s="159"/>
      <c r="M16" s="165" t="n">
        <f aca="false">D16-K16</f>
        <v>-8816.01</v>
      </c>
    </row>
    <row r="17" customFormat="false" ht="39.75" hidden="false" customHeight="true" outlineLevel="0" collapsed="false">
      <c r="A17" s="160" t="s">
        <v>100</v>
      </c>
      <c r="B17" s="166" t="s">
        <v>16</v>
      </c>
      <c r="C17" s="162" t="s">
        <v>97</v>
      </c>
      <c r="D17" s="163" t="n">
        <f aca="false">Teto!G15</f>
        <v>155976.27</v>
      </c>
      <c r="E17" s="164" t="n">
        <f aca="false">Cirurgias_de_Neuro!J16-Cirurgias_de_Neuro!L16</f>
        <v>33558.7</v>
      </c>
      <c r="F17" s="159"/>
      <c r="G17" s="164" t="n">
        <f aca="false">D17-E17</f>
        <v>122417.57</v>
      </c>
      <c r="H17" s="159"/>
      <c r="I17" s="164" t="n">
        <f aca="false">Cirurgias_de_Neuro!O16</f>
        <v>9682.22</v>
      </c>
      <c r="J17" s="159"/>
      <c r="K17" s="164" t="n">
        <f aca="false">I17+E17</f>
        <v>43240.92</v>
      </c>
      <c r="L17" s="159"/>
      <c r="M17" s="165" t="n">
        <f aca="false">D17-K17</f>
        <v>112735.35</v>
      </c>
    </row>
    <row r="18" customFormat="false" ht="39.75" hidden="false" customHeight="true" outlineLevel="0" collapsed="false">
      <c r="A18" s="160" t="s">
        <v>100</v>
      </c>
      <c r="B18" s="166" t="s">
        <v>18</v>
      </c>
      <c r="C18" s="162" t="s">
        <v>97</v>
      </c>
      <c r="D18" s="163" t="n">
        <f aca="false">Teto!G17+Teto!G34</f>
        <v>180719.5</v>
      </c>
      <c r="E18" s="164" t="n">
        <f aca="false">Cirurgias_de_Neuro!J17-Cirurgias_de_Neuro!L17+Neuro_Endo_!I14</f>
        <v>305118.53</v>
      </c>
      <c r="F18" s="159"/>
      <c r="G18" s="164" t="n">
        <f aca="false">D18-E18</f>
        <v>-124399.03</v>
      </c>
      <c r="H18" s="159"/>
      <c r="I18" s="164" t="n">
        <f aca="false">Cirurgias_de_Neuro!O17</f>
        <v>170948.31</v>
      </c>
      <c r="J18" s="159"/>
      <c r="K18" s="164" t="n">
        <f aca="false">I18+E18</f>
        <v>476066.84</v>
      </c>
      <c r="L18" s="159"/>
      <c r="M18" s="165" t="n">
        <f aca="false">D18-K18</f>
        <v>-295347.34</v>
      </c>
    </row>
    <row r="19" customFormat="false" ht="39.75" hidden="false" customHeight="true" outlineLevel="0" collapsed="false">
      <c r="A19" s="160" t="s">
        <v>104</v>
      </c>
      <c r="B19" s="166" t="s">
        <v>19</v>
      </c>
      <c r="C19" s="162" t="s">
        <v>97</v>
      </c>
      <c r="D19" s="163" t="n">
        <f aca="false">Teto!G18+Teto!G35</f>
        <v>104182.23</v>
      </c>
      <c r="E19" s="164" t="n">
        <f aca="false">Cirurgias_de_Neuro!J19-Cirurgias_de_Neuro!L19+Neuro_Endo_!I15</f>
        <v>74681.01</v>
      </c>
      <c r="F19" s="159"/>
      <c r="G19" s="164" t="n">
        <f aca="false">D19-E19</f>
        <v>29501.22</v>
      </c>
      <c r="H19" s="159"/>
      <c r="I19" s="164" t="n">
        <f aca="false">Cirurgias_de_Neuro!O19</f>
        <v>112587.47</v>
      </c>
      <c r="J19" s="159"/>
      <c r="K19" s="164" t="n">
        <f aca="false">I19+E19</f>
        <v>187268.48</v>
      </c>
      <c r="L19" s="159"/>
      <c r="M19" s="167" t="n">
        <f aca="false">D19-K19</f>
        <v>-83086.25</v>
      </c>
    </row>
    <row r="20" customFormat="false" ht="39.75" hidden="false" customHeight="true" outlineLevel="0" collapsed="false">
      <c r="A20" s="159"/>
      <c r="B20" s="154" t="s">
        <v>9</v>
      </c>
      <c r="C20" s="155" t="s">
        <v>131</v>
      </c>
      <c r="D20" s="168" t="n">
        <f aca="false">SUM(D11:D19)</f>
        <v>1210811.81</v>
      </c>
      <c r="E20" s="168" t="n">
        <f aca="false">SUM(E11:E19)</f>
        <v>691929.85</v>
      </c>
      <c r="F20" s="159"/>
      <c r="G20" s="168" t="n">
        <f aca="false">SUM(G11:G19)</f>
        <v>518881.96</v>
      </c>
      <c r="H20" s="159"/>
      <c r="I20" s="168" t="n">
        <f aca="false">SUM(I11:I19)</f>
        <v>722596.6</v>
      </c>
      <c r="J20" s="159"/>
      <c r="K20" s="168" t="n">
        <f aca="false">SUM(K11:K19)</f>
        <v>1414526.45</v>
      </c>
      <c r="L20" s="159"/>
      <c r="M20" s="169" t="n">
        <f aca="false">SUM(M11:M19)</f>
        <v>-203714.64</v>
      </c>
    </row>
    <row r="21" customFormat="false" ht="16.5" hidden="false" customHeight="true" outlineLevel="0" collapsed="false">
      <c r="B21" s="170"/>
      <c r="C21" s="170"/>
      <c r="D21" s="171"/>
      <c r="E21" s="171"/>
      <c r="F21" s="130"/>
      <c r="G21" s="171"/>
    </row>
    <row r="22" customFormat="false" ht="33" hidden="false" customHeight="true" outlineLevel="0" collapsed="false">
      <c r="B22" s="170"/>
      <c r="C22" s="170"/>
      <c r="D22" s="156" t="s">
        <v>112</v>
      </c>
      <c r="E22" s="156"/>
      <c r="F22" s="156"/>
      <c r="G22" s="168" t="n">
        <f aca="false">G18</f>
        <v>-124399.03</v>
      </c>
    </row>
    <row r="23" customFormat="false" ht="31.5" hidden="false" customHeight="true" outlineLevel="0" collapsed="false">
      <c r="B23" s="170"/>
      <c r="C23" s="170"/>
      <c r="D23" s="156" t="s">
        <v>132</v>
      </c>
      <c r="E23" s="156"/>
      <c r="F23" s="156"/>
      <c r="G23" s="168" t="n">
        <f aca="false">G11+G12+G13+G14+G15+G16+G17+G19</f>
        <v>643280.99</v>
      </c>
    </row>
    <row r="24" customFormat="false" ht="29.25" hidden="false" customHeight="true" outlineLevel="0" collapsed="false">
      <c r="B24" s="170"/>
      <c r="C24" s="170"/>
      <c r="D24" s="171"/>
      <c r="E24" s="171"/>
      <c r="F24" s="130"/>
      <c r="G24" s="171"/>
    </row>
    <row r="25" customFormat="false" ht="29.25" hidden="false" customHeight="true" outlineLevel="0" collapsed="false">
      <c r="A25" s="154" t="s">
        <v>119</v>
      </c>
      <c r="B25" s="154" t="s">
        <v>5</v>
      </c>
      <c r="C25" s="172" t="s">
        <v>85</v>
      </c>
      <c r="D25" s="156" t="s">
        <v>86</v>
      </c>
      <c r="E25" s="156"/>
      <c r="F25" s="157"/>
      <c r="G25" s="158" t="s">
        <v>88</v>
      </c>
      <c r="I25" s="158" t="s">
        <v>89</v>
      </c>
      <c r="K25" s="158" t="s">
        <v>128</v>
      </c>
      <c r="M25" s="97" t="s">
        <v>129</v>
      </c>
    </row>
    <row r="26" customFormat="false" ht="29.25" hidden="false" customHeight="true" outlineLevel="0" collapsed="false">
      <c r="A26" s="154"/>
      <c r="B26" s="154"/>
      <c r="C26" s="172"/>
      <c r="D26" s="156" t="s">
        <v>93</v>
      </c>
      <c r="E26" s="154" t="s">
        <v>94</v>
      </c>
      <c r="F26" s="157"/>
      <c r="G26" s="158"/>
      <c r="I26" s="158"/>
      <c r="K26" s="158"/>
      <c r="M26" s="97"/>
    </row>
    <row r="27" customFormat="false" ht="39.75" hidden="false" customHeight="true" outlineLevel="0" collapsed="false">
      <c r="A27" s="160" t="s">
        <v>105</v>
      </c>
      <c r="B27" s="166" t="s">
        <v>17</v>
      </c>
      <c r="C27" s="162" t="s">
        <v>101</v>
      </c>
      <c r="D27" s="163" t="n">
        <f aca="false">Teto!G16</f>
        <v>170903.73</v>
      </c>
      <c r="E27" s="164" t="n">
        <f aca="false">Cirurgias_de_Neuro!J20-Cirurgias_de_Neuro!L20</f>
        <v>38225.84</v>
      </c>
      <c r="F27" s="159"/>
      <c r="G27" s="164" t="n">
        <f aca="false">D27-E27</f>
        <v>132677.89</v>
      </c>
      <c r="I27" s="164" t="n">
        <f aca="false">Produção_tabwin!G106</f>
        <v>83910.98</v>
      </c>
      <c r="K27" s="164" t="n">
        <f aca="false">I27+E27</f>
        <v>122136.82</v>
      </c>
      <c r="M27" s="165" t="n">
        <f aca="false">D27-K27</f>
        <v>48766.91</v>
      </c>
    </row>
    <row r="28" customFormat="false" ht="39.75" hidden="false" customHeight="true" outlineLevel="0" collapsed="false">
      <c r="A28" s="160" t="s">
        <v>107</v>
      </c>
      <c r="B28" s="166" t="s">
        <v>20</v>
      </c>
      <c r="C28" s="162" t="s">
        <v>101</v>
      </c>
      <c r="D28" s="163" t="n">
        <f aca="false">Teto!G19</f>
        <v>235650.07</v>
      </c>
      <c r="E28" s="164" t="n">
        <f aca="false">Cirurgias_de_Neuro!J22-Cirurgias_de_Neuro!L22</f>
        <v>36188.25</v>
      </c>
      <c r="F28" s="159"/>
      <c r="G28" s="164" t="n">
        <f aca="false">D28-E28</f>
        <v>199461.82</v>
      </c>
      <c r="I28" s="164" t="n">
        <f aca="false">Produção_tabwin!G108</f>
        <v>87505.08</v>
      </c>
      <c r="K28" s="164" t="n">
        <f aca="false">I28+E28</f>
        <v>123693.33</v>
      </c>
      <c r="M28" s="165" t="n">
        <f aca="false">D28-K28</f>
        <v>111956.74</v>
      </c>
    </row>
    <row r="29" customFormat="false" ht="39.75" hidden="false" customHeight="true" outlineLevel="0" collapsed="false">
      <c r="A29" s="160" t="s">
        <v>106</v>
      </c>
      <c r="B29" s="166" t="s">
        <v>11</v>
      </c>
      <c r="C29" s="162" t="s">
        <v>101</v>
      </c>
      <c r="D29" s="163" t="n">
        <f aca="false">Teto!G10</f>
        <v>72088.73</v>
      </c>
      <c r="E29" s="164" t="n">
        <f aca="false">Cirurgias_de_Neuro!J21-Cirurgias_de_Neuro!L21</f>
        <v>22284.76</v>
      </c>
      <c r="F29" s="159"/>
      <c r="G29" s="164" t="n">
        <f aca="false">D29-E29</f>
        <v>49803.97</v>
      </c>
      <c r="I29" s="164" t="n">
        <f aca="false">Produção_tabwin!G104</f>
        <v>50268.87</v>
      </c>
      <c r="K29" s="164" t="n">
        <f aca="false">I29+E29</f>
        <v>72553.63</v>
      </c>
      <c r="M29" s="165" t="n">
        <f aca="false">D29-K29</f>
        <v>-464.900000000009</v>
      </c>
    </row>
    <row r="30" customFormat="false" ht="39.75" hidden="false" customHeight="true" outlineLevel="0" collapsed="false">
      <c r="A30" s="160" t="s">
        <v>108</v>
      </c>
      <c r="B30" s="166" t="s">
        <v>22</v>
      </c>
      <c r="C30" s="162" t="s">
        <v>101</v>
      </c>
      <c r="D30" s="163" t="n">
        <f aca="false">Teto!G21</f>
        <v>91434.04</v>
      </c>
      <c r="E30" s="164" t="n">
        <f aca="false">Cirurgias_de_Neuro!J23-Cirurgias_de_Neuro!L23</f>
        <v>78914.21</v>
      </c>
      <c r="F30" s="159"/>
      <c r="G30" s="164" t="n">
        <f aca="false">D30-E30</f>
        <v>12519.83</v>
      </c>
      <c r="I30" s="164" t="n">
        <f aca="false">Produção_tabwin!G96</f>
        <v>20064.7</v>
      </c>
      <c r="K30" s="164" t="n">
        <f aca="false">I30+E30</f>
        <v>98978.91</v>
      </c>
      <c r="M30" s="165" t="n">
        <f aca="false">D30-K30</f>
        <v>-7544.87000000001</v>
      </c>
    </row>
    <row r="31" customFormat="false" ht="39.75" hidden="false" customHeight="true" outlineLevel="0" collapsed="false">
      <c r="A31" s="160" t="s">
        <v>109</v>
      </c>
      <c r="B31" s="166" t="s">
        <v>23</v>
      </c>
      <c r="C31" s="162" t="s">
        <v>101</v>
      </c>
      <c r="D31" s="163" t="n">
        <f aca="false">Teto!G22+Teto!G36</f>
        <v>204769.12</v>
      </c>
      <c r="E31" s="164" t="n">
        <f aca="false">Cirurgias_de_Neuro!J24-Cirurgias_de_Neuro!L24+Neuro_Endo_!I16</f>
        <v>315719.35</v>
      </c>
      <c r="F31" s="159"/>
      <c r="G31" s="164" t="n">
        <f aca="false">D31-E31</f>
        <v>-110950.23</v>
      </c>
      <c r="I31" s="164" t="n">
        <f aca="false">Produção_tabwin!G100</f>
        <v>47331.3</v>
      </c>
      <c r="K31" s="164" t="n">
        <f aca="false">I31+E31</f>
        <v>363050.65</v>
      </c>
      <c r="M31" s="165" t="n">
        <f aca="false">D31-K31</f>
        <v>-158281.53</v>
      </c>
    </row>
    <row r="32" customFormat="false" ht="39.75" hidden="false" customHeight="true" outlineLevel="0" collapsed="false">
      <c r="A32" s="160" t="s">
        <v>110</v>
      </c>
      <c r="B32" s="166" t="s">
        <v>25</v>
      </c>
      <c r="C32" s="162" t="s">
        <v>101</v>
      </c>
      <c r="D32" s="163" t="n">
        <f aca="false">Teto!G24</f>
        <v>24181.38</v>
      </c>
      <c r="E32" s="164" t="n">
        <f aca="false">Cirurgias_de_Neuro!J25-Cirurgias_de_Neuro!L25</f>
        <v>8234.79</v>
      </c>
      <c r="F32" s="159"/>
      <c r="G32" s="164" t="n">
        <f aca="false">D32-E32</f>
        <v>15946.59</v>
      </c>
      <c r="I32" s="164" t="n">
        <f aca="false">Produção_tabwin!G101</f>
        <v>24916.19</v>
      </c>
      <c r="K32" s="164" t="n">
        <f aca="false">I32+E32</f>
        <v>33150.98</v>
      </c>
      <c r="M32" s="165" t="n">
        <f aca="false">D32-K32</f>
        <v>-8969.6</v>
      </c>
    </row>
    <row r="33" customFormat="false" ht="39.75" hidden="false" customHeight="true" outlineLevel="0" collapsed="false">
      <c r="A33" s="160" t="s">
        <v>111</v>
      </c>
      <c r="B33" s="166" t="s">
        <v>24</v>
      </c>
      <c r="C33" s="162" t="s">
        <v>101</v>
      </c>
      <c r="D33" s="163" t="n">
        <f aca="false">Teto!G23</f>
        <v>41115.45</v>
      </c>
      <c r="E33" s="164" t="n">
        <f aca="false">Cirurgias_de_Neuro!J26-Cirurgias_de_Neuro!L26</f>
        <v>59993.51</v>
      </c>
      <c r="F33" s="159"/>
      <c r="G33" s="164" t="n">
        <f aca="false">D33-E33</f>
        <v>-18878.06</v>
      </c>
      <c r="I33" s="164" t="n">
        <f aca="false">Produção_tabwin!G103</f>
        <v>14509.35</v>
      </c>
      <c r="K33" s="164" t="n">
        <f aca="false">I33+E33</f>
        <v>74502.86</v>
      </c>
      <c r="M33" s="165" t="n">
        <f aca="false">D33-K33</f>
        <v>-33387.41</v>
      </c>
    </row>
    <row r="34" customFormat="false" ht="39.75" hidden="false" customHeight="true" outlineLevel="0" collapsed="false">
      <c r="A34" s="39"/>
      <c r="B34" s="154" t="s">
        <v>9</v>
      </c>
      <c r="C34" s="155" t="s">
        <v>133</v>
      </c>
      <c r="D34" s="168" t="n">
        <f aca="false">SUM(D27:D33)</f>
        <v>840142.52</v>
      </c>
      <c r="E34" s="168" t="n">
        <f aca="false">SUM(E27:E33)</f>
        <v>559560.71</v>
      </c>
      <c r="F34" s="157"/>
      <c r="G34" s="168" t="n">
        <f aca="false">SUM(G27:G33)</f>
        <v>280581.81</v>
      </c>
      <c r="I34" s="168" t="n">
        <f aca="false">SUM(I27:I33)</f>
        <v>328506.47</v>
      </c>
      <c r="K34" s="168" t="n">
        <f aca="false">SUM(K27:K33)</f>
        <v>888067.18</v>
      </c>
      <c r="M34" s="169" t="n">
        <f aca="false">SUM(M27:M33)</f>
        <v>-47924.66</v>
      </c>
    </row>
    <row r="35" customFormat="false" ht="14.25" hidden="false" customHeight="true" outlineLevel="0" collapsed="false">
      <c r="A35" s="159"/>
      <c r="B35" s="159"/>
      <c r="C35" s="159"/>
      <c r="D35" s="159"/>
      <c r="E35" s="159"/>
      <c r="F35" s="159"/>
      <c r="G35" s="159"/>
    </row>
    <row r="36" customFormat="false" ht="35.25" hidden="false" customHeight="true" outlineLevel="0" collapsed="false">
      <c r="A36" s="159"/>
      <c r="B36" s="159"/>
      <c r="C36" s="159"/>
      <c r="D36" s="156" t="s">
        <v>114</v>
      </c>
      <c r="E36" s="156"/>
      <c r="F36" s="156"/>
      <c r="G36" s="168" t="n">
        <f aca="false">G31+G33</f>
        <v>-129828.29</v>
      </c>
      <c r="H36" s="15"/>
      <c r="M36" s="173"/>
    </row>
    <row r="37" customFormat="false" ht="39" hidden="false" customHeight="true" outlineLevel="0" collapsed="false">
      <c r="A37" s="159"/>
      <c r="B37" s="159"/>
      <c r="C37" s="159"/>
      <c r="D37" s="156" t="s">
        <v>134</v>
      </c>
      <c r="E37" s="156"/>
      <c r="F37" s="156"/>
      <c r="G37" s="168" t="n">
        <f aca="false">G27+G28+G29+G30+G32</f>
        <v>410410.1</v>
      </c>
      <c r="H37" s="15"/>
    </row>
    <row r="38" customFormat="false" ht="9" hidden="false" customHeight="true" outlineLevel="0" collapsed="false">
      <c r="A38" s="159"/>
      <c r="B38" s="159"/>
      <c r="C38" s="159"/>
      <c r="D38" s="159"/>
      <c r="E38" s="159"/>
      <c r="F38" s="159"/>
      <c r="G38" s="159"/>
    </row>
    <row r="39" customFormat="false" ht="10.5" hidden="false" customHeight="true" outlineLevel="0" collapsed="false">
      <c r="A39" s="159"/>
      <c r="B39" s="159"/>
      <c r="C39" s="159"/>
      <c r="D39" s="159"/>
      <c r="E39" s="159"/>
      <c r="F39" s="159"/>
      <c r="G39" s="159"/>
    </row>
    <row r="40" customFormat="false" ht="39" hidden="false" customHeight="true" outlineLevel="0" collapsed="false">
      <c r="A40" s="159"/>
      <c r="B40" s="159"/>
      <c r="C40" s="159"/>
      <c r="D40" s="156" t="s">
        <v>116</v>
      </c>
      <c r="E40" s="156"/>
      <c r="F40" s="156"/>
      <c r="G40" s="168" t="n">
        <f aca="false">G36+G22</f>
        <v>-254227.32</v>
      </c>
    </row>
    <row r="41" customFormat="false" ht="35.25" hidden="false" customHeight="true" outlineLevel="0" collapsed="false">
      <c r="A41" s="159"/>
      <c r="B41" s="159"/>
      <c r="C41" s="159"/>
      <c r="D41" s="156" t="s">
        <v>135</v>
      </c>
      <c r="E41" s="156"/>
      <c r="F41" s="156"/>
      <c r="G41" s="168" t="n">
        <f aca="false">G37+G23</f>
        <v>1053691.09</v>
      </c>
    </row>
    <row r="42" customFormat="false" ht="39" hidden="false" customHeight="true" outlineLevel="0" collapsed="false"/>
    <row r="44" customFormat="false" ht="18" hidden="false" customHeight="true" outlineLevel="0" collapsed="false"/>
  </sheetData>
  <mergeCells count="23">
    <mergeCell ref="A7:E7"/>
    <mergeCell ref="A9:A10"/>
    <mergeCell ref="B9:B10"/>
    <mergeCell ref="C9:C10"/>
    <mergeCell ref="D9:E9"/>
    <mergeCell ref="G9:G10"/>
    <mergeCell ref="I9:I10"/>
    <mergeCell ref="K9:K10"/>
    <mergeCell ref="M9:M10"/>
    <mergeCell ref="D22:F22"/>
    <mergeCell ref="D23:F23"/>
    <mergeCell ref="A25:A26"/>
    <mergeCell ref="B25:B26"/>
    <mergeCell ref="C25:C26"/>
    <mergeCell ref="D25:E25"/>
    <mergeCell ref="G25:G26"/>
    <mergeCell ref="I25:I26"/>
    <mergeCell ref="K25:K26"/>
    <mergeCell ref="M25:M26"/>
    <mergeCell ref="D36:F36"/>
    <mergeCell ref="D37:F37"/>
    <mergeCell ref="D40:F40"/>
    <mergeCell ref="D41:F41"/>
  </mergeCells>
  <printOptions headings="false" gridLines="false" gridLinesSet="true" horizontalCentered="false" verticalCentered="false"/>
  <pageMargins left="0.196527777777778" right="0.196527777777778" top="0.570833333333333" bottom="0.565972222222222" header="0.511811023622047" footer="0.196527777777778"/>
  <pageSetup paperSize="9" scale="95" fitToWidth="1" fitToHeight="1" pageOrder="overThenDown" orientation="landscape" blackAndWhite="false" draft="false" cellComments="none" horizontalDpi="300" verticalDpi="300" copies="1"/>
  <headerFooter differentFirst="false" differentOddEven="false">
    <oddHeader/>
    <oddFooter>&amp;C&amp;6&amp;P de&amp;N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2.75" zeroHeight="false" outlineLevelRow="0" outlineLevelCol="0"/>
  <cols>
    <col collapsed="false" customWidth="true" hidden="false" outlineLevel="0" max="1" min="1" style="0" width="68.14"/>
    <col collapsed="false" customWidth="true" hidden="false" outlineLevel="0" max="2" min="2" style="0" width="26.14"/>
    <col collapsed="false" customWidth="true" hidden="false" outlineLevel="0" max="3" min="3" style="0" width="24.15"/>
    <col collapsed="false" customWidth="true" hidden="false" outlineLevel="0" max="4" min="4" style="0" width="16.42"/>
    <col collapsed="false" customWidth="true" hidden="false" outlineLevel="0" max="5" min="5" style="0" width="22.14"/>
    <col collapsed="false" customWidth="true" hidden="false" outlineLevel="0" max="6" min="6" style="0" width="34.29"/>
    <col collapsed="false" customWidth="true" hidden="false" outlineLevel="0" max="7" min="7" style="0" width="16.71"/>
    <col collapsed="false" customWidth="true" hidden="false" outlineLevel="0" max="64" min="8" style="0" width="9.58"/>
    <col collapsed="false" customWidth="true" hidden="false" outlineLevel="0" max="257" min="65" style="0" width="12.14"/>
    <col collapsed="false" customWidth="true" hidden="false" outlineLevel="0" max="258" min="258" style="0" width="9.14"/>
  </cols>
  <sheetData>
    <row r="76" customFormat="false" ht="13.5" hidden="false" customHeight="true" outlineLevel="0" collapsed="false"/>
  </sheetData>
  <printOptions headings="false" gridLines="false" gridLinesSet="true" horizontalCentered="false" verticalCentered="false"/>
  <pageMargins left="0.511805555555556" right="0.511805555555556" top="1.08263888888889" bottom="1.08263888888889" header="0.511811023622047" footer="0.511811023622047"/>
  <pageSetup paperSize="9" scale="100" fitToWidth="1" fitToHeight="1" pageOrder="overThenDown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N655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4.25" zeroHeight="false" outlineLevelRow="0" outlineLevelCol="0"/>
  <cols>
    <col collapsed="false" customWidth="true" hidden="false" outlineLevel="0" max="1" min="1" style="1" width="2"/>
    <col collapsed="false" customWidth="true" hidden="false" outlineLevel="0" max="2" min="2" style="1" width="42.29"/>
    <col collapsed="false" customWidth="true" hidden="false" outlineLevel="0" max="3" min="3" style="33" width="15.42"/>
    <col collapsed="false" customWidth="true" hidden="false" outlineLevel="0" max="4" min="4" style="1" width="0.71"/>
    <col collapsed="false" customWidth="true" hidden="false" outlineLevel="0" max="5" min="5" style="1" width="30.14"/>
    <col collapsed="false" customWidth="true" hidden="false" outlineLevel="0" max="6" min="6" style="1" width="0.71"/>
    <col collapsed="false" customWidth="true" hidden="false" outlineLevel="0" max="7" min="7" style="1" width="29.29"/>
    <col collapsed="false" customWidth="true" hidden="false" outlineLevel="0" max="8" min="8" style="1" width="0.71"/>
    <col collapsed="false" customWidth="true" hidden="false" outlineLevel="0" max="9" min="9" style="1" width="40"/>
    <col collapsed="false" customWidth="true" hidden="false" outlineLevel="0" max="10" min="10" style="1" width="0.71"/>
    <col collapsed="false" customWidth="true" hidden="false" outlineLevel="0" max="11" min="11" style="1" width="9.14"/>
    <col collapsed="false" customWidth="true" hidden="false" outlineLevel="0" max="12" min="12" style="1" width="9.42"/>
    <col collapsed="false" customWidth="true" hidden="false" outlineLevel="0" max="13" min="13" style="1" width="9.14"/>
    <col collapsed="false" customWidth="true" hidden="false" outlineLevel="0" max="14" min="14" style="1" width="27"/>
    <col collapsed="false" customWidth="true" hidden="false" outlineLevel="0" max="257" min="15" style="1" width="9.14"/>
    <col collapsed="false" customWidth="true" hidden="false" outlineLevel="0" max="258" min="258" style="0" width="9.14"/>
  </cols>
  <sheetData>
    <row r="1" customFormat="false" ht="9" hidden="false" customHeight="true" outlineLevel="0" collapsed="false">
      <c r="A1" s="3" t="s">
        <v>136</v>
      </c>
    </row>
    <row r="2" customFormat="false" ht="9" hidden="false" customHeight="true" outlineLevel="0" collapsed="false">
      <c r="A2" s="3" t="s">
        <v>137</v>
      </c>
    </row>
    <row r="3" customFormat="false" ht="15" hidden="false" customHeight="true" outlineLevel="0" collapsed="false">
      <c r="A3" s="5" t="s">
        <v>138</v>
      </c>
    </row>
    <row r="4" customFormat="false" ht="98.25" hidden="false" customHeight="true" outlineLevel="0" collapsed="false">
      <c r="A4" s="91" t="s">
        <v>139</v>
      </c>
      <c r="B4" s="91"/>
      <c r="C4" s="91"/>
      <c r="D4" s="91"/>
      <c r="E4" s="91"/>
      <c r="F4" s="91"/>
      <c r="G4" s="91"/>
      <c r="H4" s="91"/>
      <c r="I4" s="91"/>
      <c r="J4" s="91"/>
    </row>
    <row r="5" customFormat="false" ht="7.5" hidden="false" customHeight="true" outlineLevel="0" collapsed="false"/>
    <row r="6" customFormat="false" ht="39" hidden="false" customHeight="true" outlineLevel="0" collapsed="false">
      <c r="B6" s="174" t="s">
        <v>5</v>
      </c>
      <c r="C6" s="175" t="s">
        <v>140</v>
      </c>
      <c r="D6" s="176"/>
      <c r="E6" s="175" t="s">
        <v>141</v>
      </c>
      <c r="F6" s="176"/>
      <c r="G6" s="175" t="s">
        <v>142</v>
      </c>
      <c r="H6" s="176"/>
      <c r="I6" s="175" t="s">
        <v>88</v>
      </c>
    </row>
    <row r="7" customFormat="false" ht="39" hidden="false" customHeight="true" outlineLevel="0" collapsed="false">
      <c r="B7" s="174"/>
      <c r="C7" s="175"/>
      <c r="D7" s="176"/>
      <c r="E7" s="175"/>
      <c r="F7" s="176"/>
      <c r="G7" s="175"/>
      <c r="H7" s="176"/>
      <c r="I7" s="175"/>
    </row>
    <row r="8" customFormat="false" ht="30" hidden="false" customHeight="true" outlineLevel="0" collapsed="false">
      <c r="B8" s="161" t="s">
        <v>10</v>
      </c>
      <c r="C8" s="177" t="s">
        <v>97</v>
      </c>
      <c r="D8" s="178"/>
      <c r="E8" s="179" t="n">
        <f aca="false">Total!D11</f>
        <v>208560.14</v>
      </c>
      <c r="F8" s="178"/>
      <c r="G8" s="179" t="n">
        <f aca="false">Total!E11</f>
        <v>22456.87</v>
      </c>
      <c r="H8" s="178"/>
      <c r="I8" s="179" t="n">
        <f aca="false">E8-G8</f>
        <v>186103.27</v>
      </c>
    </row>
    <row r="9" customFormat="false" ht="30" hidden="false" customHeight="true" outlineLevel="0" collapsed="false">
      <c r="B9" s="166" t="s">
        <v>21</v>
      </c>
      <c r="C9" s="180" t="s">
        <v>97</v>
      </c>
      <c r="D9" s="178"/>
      <c r="E9" s="181" t="n">
        <f aca="false">Total!D12</f>
        <v>70543.11</v>
      </c>
      <c r="F9" s="178"/>
      <c r="G9" s="181" t="n">
        <f aca="false">Total!E12</f>
        <v>68451.5</v>
      </c>
      <c r="H9" s="178"/>
      <c r="I9" s="182" t="n">
        <f aca="false">E9-G9</f>
        <v>2091.61</v>
      </c>
      <c r="M9" s="64"/>
    </row>
    <row r="10" customFormat="false" ht="30" hidden="false" customHeight="true" outlineLevel="0" collapsed="false">
      <c r="B10" s="166" t="s">
        <v>12</v>
      </c>
      <c r="C10" s="180" t="s">
        <v>97</v>
      </c>
      <c r="D10" s="178"/>
      <c r="E10" s="181" t="n">
        <f aca="false">Total!D13</f>
        <v>200833.85</v>
      </c>
      <c r="F10" s="178"/>
      <c r="G10" s="181" t="n">
        <f aca="false">Total!E13</f>
        <v>-16292.2</v>
      </c>
      <c r="H10" s="178"/>
      <c r="I10" s="182" t="n">
        <f aca="false">E10-G10</f>
        <v>217126.05</v>
      </c>
    </row>
    <row r="11" customFormat="false" ht="30" hidden="false" customHeight="true" outlineLevel="0" collapsed="false">
      <c r="B11" s="166" t="s">
        <v>13</v>
      </c>
      <c r="C11" s="180" t="s">
        <v>97</v>
      </c>
      <c r="D11" s="178"/>
      <c r="E11" s="181" t="n">
        <f aca="false">Total!D14</f>
        <v>14249.29</v>
      </c>
      <c r="F11" s="178"/>
      <c r="G11" s="181" t="n">
        <f aca="false">Total!E14</f>
        <v>793.04</v>
      </c>
      <c r="H11" s="178"/>
      <c r="I11" s="182" t="n">
        <f aca="false">E11-G11</f>
        <v>13456.25</v>
      </c>
    </row>
    <row r="12" customFormat="false" ht="30" hidden="false" customHeight="true" outlineLevel="0" collapsed="false">
      <c r="B12" s="166" t="s">
        <v>14</v>
      </c>
      <c r="C12" s="180" t="s">
        <v>97</v>
      </c>
      <c r="D12" s="178"/>
      <c r="E12" s="181" t="n">
        <f aca="false">Total!D15</f>
        <v>150074.32</v>
      </c>
      <c r="F12" s="178"/>
      <c r="G12" s="181" t="n">
        <f aca="false">Total!E15</f>
        <v>89686.86</v>
      </c>
      <c r="H12" s="178"/>
      <c r="I12" s="179" t="n">
        <f aca="false">E12-G12</f>
        <v>60387.46</v>
      </c>
    </row>
    <row r="13" customFormat="false" ht="30" hidden="false" customHeight="true" outlineLevel="0" collapsed="false">
      <c r="B13" s="166" t="s">
        <v>15</v>
      </c>
      <c r="C13" s="180" t="s">
        <v>97</v>
      </c>
      <c r="D13" s="178"/>
      <c r="E13" s="181" t="n">
        <f aca="false">Total!D16</f>
        <v>125673.1</v>
      </c>
      <c r="F13" s="178"/>
      <c r="G13" s="181" t="n">
        <f aca="false">Total!E16</f>
        <v>113475.54</v>
      </c>
      <c r="H13" s="178"/>
      <c r="I13" s="182" t="n">
        <f aca="false">E13-G13</f>
        <v>12197.56</v>
      </c>
    </row>
    <row r="14" customFormat="false" ht="30" hidden="false" customHeight="true" outlineLevel="0" collapsed="false">
      <c r="B14" s="166" t="s">
        <v>16</v>
      </c>
      <c r="C14" s="183" t="s">
        <v>97</v>
      </c>
      <c r="D14" s="178"/>
      <c r="E14" s="184" t="n">
        <f aca="false">Total!D17</f>
        <v>155976.27</v>
      </c>
      <c r="F14" s="178"/>
      <c r="G14" s="184" t="n">
        <f aca="false">Total!E17</f>
        <v>33558.7</v>
      </c>
      <c r="H14" s="178"/>
      <c r="I14" s="179" t="n">
        <f aca="false">E14-G14</f>
        <v>122417.57</v>
      </c>
    </row>
    <row r="15" customFormat="false" ht="30" hidden="false" customHeight="true" outlineLevel="0" collapsed="false">
      <c r="B15" s="166" t="s">
        <v>18</v>
      </c>
      <c r="C15" s="183" t="s">
        <v>97</v>
      </c>
      <c r="D15" s="178"/>
      <c r="E15" s="184" t="n">
        <f aca="false">Total!D18</f>
        <v>180719.5</v>
      </c>
      <c r="F15" s="178"/>
      <c r="G15" s="184" t="n">
        <f aca="false">Total!E18</f>
        <v>305118.53</v>
      </c>
      <c r="H15" s="178"/>
      <c r="I15" s="179" t="n">
        <f aca="false">E15-G15</f>
        <v>-124399.03</v>
      </c>
    </row>
    <row r="16" customFormat="false" ht="39" hidden="false" customHeight="true" outlineLevel="0" collapsed="false">
      <c r="B16" s="174" t="s">
        <v>9</v>
      </c>
      <c r="C16" s="185"/>
      <c r="D16" s="186"/>
      <c r="E16" s="187" t="n">
        <f aca="false">SUM(E8:E15)</f>
        <v>1106629.58</v>
      </c>
      <c r="F16" s="176"/>
      <c r="G16" s="187" t="n">
        <f aca="false">SUM(G8:G15)</f>
        <v>617248.84</v>
      </c>
      <c r="H16" s="176"/>
      <c r="I16" s="187" t="n">
        <f aca="false">SUM(I8:I15)</f>
        <v>489380.74</v>
      </c>
      <c r="N16" s="15"/>
    </row>
    <row r="17" customFormat="false" ht="10.5" hidden="false" customHeight="true" outlineLevel="0" collapsed="false">
      <c r="N17" s="15"/>
    </row>
    <row r="18" customFormat="false" ht="33.75" hidden="false" customHeight="true" outlineLevel="0" collapsed="false">
      <c r="B18" s="188"/>
      <c r="C18" s="189"/>
      <c r="D18" s="188"/>
      <c r="E18" s="187" t="s">
        <v>112</v>
      </c>
      <c r="F18" s="187"/>
      <c r="G18" s="187"/>
      <c r="H18" s="190"/>
      <c r="I18" s="187" t="e">
        <f aca="false">NA()</f>
        <v>#N/A</v>
      </c>
      <c r="N18" s="15"/>
    </row>
    <row r="19" customFormat="false" ht="8.25" hidden="false" customHeight="true" outlineLevel="0" collapsed="false">
      <c r="B19" s="188"/>
      <c r="C19" s="189"/>
      <c r="D19" s="188"/>
      <c r="E19" s="188"/>
      <c r="F19" s="190"/>
      <c r="G19" s="191"/>
      <c r="H19" s="190"/>
      <c r="I19" s="191"/>
      <c r="N19" s="15"/>
    </row>
    <row r="20" customFormat="false" ht="39" hidden="false" customHeight="true" outlineLevel="0" collapsed="false">
      <c r="B20" s="174" t="s">
        <v>5</v>
      </c>
      <c r="C20" s="175" t="s">
        <v>140</v>
      </c>
      <c r="D20" s="176"/>
      <c r="E20" s="175" t="s">
        <v>141</v>
      </c>
      <c r="F20" s="176"/>
      <c r="G20" s="175" t="s">
        <v>142</v>
      </c>
      <c r="H20" s="176"/>
      <c r="I20" s="175" t="s">
        <v>88</v>
      </c>
    </row>
    <row r="21" customFormat="false" ht="39" hidden="false" customHeight="true" outlineLevel="0" collapsed="false">
      <c r="B21" s="174"/>
      <c r="C21" s="175"/>
      <c r="D21" s="176"/>
      <c r="E21" s="175"/>
      <c r="F21" s="176"/>
      <c r="G21" s="175"/>
      <c r="H21" s="176"/>
      <c r="I21" s="175"/>
    </row>
    <row r="22" customFormat="false" ht="35.25" hidden="false" customHeight="true" outlineLevel="0" collapsed="false">
      <c r="B22" s="166" t="s">
        <v>17</v>
      </c>
      <c r="C22" s="192" t="s">
        <v>101</v>
      </c>
      <c r="D22" s="178"/>
      <c r="E22" s="181" t="n">
        <f aca="false">Total!D27</f>
        <v>170903.73</v>
      </c>
      <c r="F22" s="190"/>
      <c r="G22" s="193" t="n">
        <f aca="false">Total!E27</f>
        <v>38225.84</v>
      </c>
      <c r="H22" s="190"/>
      <c r="I22" s="194" t="n">
        <f aca="false">E22-G22</f>
        <v>132677.89</v>
      </c>
    </row>
    <row r="23" customFormat="false" ht="35.25" hidden="false" customHeight="true" outlineLevel="0" collapsed="false">
      <c r="B23" s="166" t="s">
        <v>20</v>
      </c>
      <c r="C23" s="192" t="s">
        <v>101</v>
      </c>
      <c r="D23" s="178"/>
      <c r="E23" s="181" t="n">
        <f aca="false">Total!D28</f>
        <v>235650.07</v>
      </c>
      <c r="F23" s="190"/>
      <c r="G23" s="193" t="n">
        <f aca="false">Total!E28</f>
        <v>36188.25</v>
      </c>
      <c r="H23" s="190"/>
      <c r="I23" s="194" t="n">
        <f aca="false">E23-G23</f>
        <v>199461.82</v>
      </c>
    </row>
    <row r="24" customFormat="false" ht="35.25" hidden="false" customHeight="true" outlineLevel="0" collapsed="false">
      <c r="B24" s="166" t="s">
        <v>11</v>
      </c>
      <c r="C24" s="192" t="s">
        <v>101</v>
      </c>
      <c r="D24" s="178"/>
      <c r="E24" s="181" t="n">
        <f aca="false">Total!D29</f>
        <v>72088.73</v>
      </c>
      <c r="F24" s="190"/>
      <c r="G24" s="193" t="n">
        <f aca="false">Total!E29</f>
        <v>22284.76</v>
      </c>
      <c r="H24" s="190"/>
      <c r="I24" s="194" t="n">
        <f aca="false">E24-G24</f>
        <v>49803.97</v>
      </c>
    </row>
    <row r="25" customFormat="false" ht="35.25" hidden="false" customHeight="true" outlineLevel="0" collapsed="false">
      <c r="B25" s="166" t="s">
        <v>22</v>
      </c>
      <c r="C25" s="192" t="s">
        <v>101</v>
      </c>
      <c r="D25" s="178"/>
      <c r="E25" s="184" t="n">
        <f aca="false">Total!D30</f>
        <v>91434.04</v>
      </c>
      <c r="F25" s="190"/>
      <c r="G25" s="195" t="n">
        <f aca="false">Total!E30</f>
        <v>78914.21</v>
      </c>
      <c r="H25" s="190"/>
      <c r="I25" s="194" t="n">
        <f aca="false">E25-G25</f>
        <v>12519.83</v>
      </c>
    </row>
    <row r="26" customFormat="false" ht="35.25" hidden="false" customHeight="true" outlineLevel="0" collapsed="false">
      <c r="B26" s="166" t="s">
        <v>19</v>
      </c>
      <c r="C26" s="196" t="s">
        <v>143</v>
      </c>
      <c r="D26" s="178"/>
      <c r="E26" s="184" t="n">
        <f aca="false">Total!D19</f>
        <v>104182.23</v>
      </c>
      <c r="F26" s="190"/>
      <c r="G26" s="195" t="n">
        <f aca="false">Total!E19</f>
        <v>74681.01</v>
      </c>
      <c r="H26" s="190"/>
      <c r="I26" s="194" t="n">
        <f aca="false">E26-G26</f>
        <v>29501.22</v>
      </c>
    </row>
    <row r="27" customFormat="false" ht="35.25" hidden="false" customHeight="true" outlineLevel="0" collapsed="false">
      <c r="B27" s="166" t="s">
        <v>23</v>
      </c>
      <c r="C27" s="196" t="s">
        <v>143</v>
      </c>
      <c r="D27" s="178"/>
      <c r="E27" s="184" t="n">
        <f aca="false">Total!D31</f>
        <v>204769.12</v>
      </c>
      <c r="F27" s="190"/>
      <c r="G27" s="195" t="n">
        <f aca="false">Total!E31</f>
        <v>315719.35</v>
      </c>
      <c r="H27" s="190"/>
      <c r="I27" s="193" t="n">
        <f aca="false">E27-G27</f>
        <v>-110950.23</v>
      </c>
    </row>
    <row r="28" customFormat="false" ht="35.25" hidden="false" customHeight="true" outlineLevel="0" collapsed="false">
      <c r="B28" s="166" t="s">
        <v>25</v>
      </c>
      <c r="C28" s="196" t="s">
        <v>143</v>
      </c>
      <c r="D28" s="178"/>
      <c r="E28" s="184" t="n">
        <f aca="false">Total!D32</f>
        <v>24181.38</v>
      </c>
      <c r="F28" s="190"/>
      <c r="G28" s="195" t="n">
        <f aca="false">Total!E32</f>
        <v>8234.79</v>
      </c>
      <c r="H28" s="190"/>
      <c r="I28" s="194" t="n">
        <f aca="false">E28-G28</f>
        <v>15946.59</v>
      </c>
    </row>
    <row r="29" customFormat="false" ht="35.25" hidden="false" customHeight="true" outlineLevel="0" collapsed="false">
      <c r="B29" s="166" t="s">
        <v>24</v>
      </c>
      <c r="C29" s="196" t="s">
        <v>143</v>
      </c>
      <c r="D29" s="178"/>
      <c r="E29" s="184" t="n">
        <f aca="false">Total!D33</f>
        <v>41115.45</v>
      </c>
      <c r="F29" s="190"/>
      <c r="G29" s="195" t="n">
        <f aca="false">Total!E33</f>
        <v>59993.51</v>
      </c>
      <c r="H29" s="190"/>
      <c r="I29" s="194" t="n">
        <f aca="false">E29-G29</f>
        <v>-18878.06</v>
      </c>
    </row>
    <row r="30" customFormat="false" ht="39" hidden="false" customHeight="true" outlineLevel="0" collapsed="false">
      <c r="B30" s="174" t="s">
        <v>9</v>
      </c>
      <c r="C30" s="197"/>
      <c r="D30" s="186"/>
      <c r="E30" s="187" t="n">
        <f aca="false">SUM(E22:E29)</f>
        <v>944324.75</v>
      </c>
      <c r="F30" s="190"/>
      <c r="G30" s="187" t="n">
        <f aca="false">SUM(G22:G29)</f>
        <v>634241.72</v>
      </c>
      <c r="H30" s="190"/>
      <c r="I30" s="187" t="n">
        <f aca="false">SUM(I22:I24)</f>
        <v>381943.68</v>
      </c>
    </row>
    <row r="31" customFormat="false" ht="9" hidden="false" customHeight="true" outlineLevel="0" collapsed="false">
      <c r="B31" s="188"/>
      <c r="C31" s="189"/>
      <c r="D31" s="188"/>
      <c r="E31" s="188"/>
      <c r="F31" s="190"/>
      <c r="G31" s="190"/>
      <c r="H31" s="190"/>
      <c r="I31" s="190"/>
    </row>
    <row r="32" customFormat="false" ht="34.5" hidden="false" customHeight="true" outlineLevel="0" collapsed="false">
      <c r="B32" s="188"/>
      <c r="C32" s="189"/>
      <c r="D32" s="188"/>
      <c r="E32" s="187" t="s">
        <v>114</v>
      </c>
      <c r="F32" s="187"/>
      <c r="G32" s="187"/>
      <c r="H32" s="190"/>
      <c r="I32" s="187" t="n">
        <f aca="false">I22+I26</f>
        <v>162179.11</v>
      </c>
    </row>
    <row r="33" customFormat="false" ht="10.5" hidden="false" customHeight="true" outlineLevel="0" collapsed="false">
      <c r="B33" s="130"/>
      <c r="C33" s="198"/>
      <c r="D33" s="130"/>
      <c r="E33" s="130"/>
      <c r="F33" s="131"/>
      <c r="G33" s="199"/>
      <c r="H33" s="131"/>
      <c r="I33" s="199"/>
    </row>
    <row r="34" customFormat="false" ht="39" hidden="false" customHeight="true" outlineLevel="0" collapsed="false">
      <c r="B34" s="174" t="s">
        <v>144</v>
      </c>
      <c r="C34" s="200"/>
      <c r="D34" s="186"/>
      <c r="E34" s="187" t="n">
        <f aca="false">E16+E30</f>
        <v>2050954.33</v>
      </c>
      <c r="F34" s="190"/>
      <c r="G34" s="187" t="n">
        <f aca="false">G16+G30</f>
        <v>1251490.56</v>
      </c>
      <c r="H34" s="190"/>
      <c r="I34" s="187" t="n">
        <f aca="false">I16+I30</f>
        <v>871324.42</v>
      </c>
    </row>
    <row r="35" customFormat="false" ht="12" hidden="false" customHeight="true" outlineLevel="0" collapsed="false">
      <c r="B35" s="188"/>
      <c r="C35" s="188"/>
      <c r="D35" s="190"/>
      <c r="E35" s="190"/>
      <c r="F35" s="190"/>
      <c r="G35" s="190"/>
      <c r="H35" s="190"/>
      <c r="I35" s="190"/>
    </row>
    <row r="36" customFormat="false" ht="39" hidden="false" customHeight="true" outlineLevel="0" collapsed="false">
      <c r="B36" s="188"/>
      <c r="C36" s="188"/>
      <c r="D36" s="190"/>
      <c r="E36" s="187" t="s">
        <v>116</v>
      </c>
      <c r="F36" s="187"/>
      <c r="G36" s="187"/>
      <c r="H36" s="190"/>
      <c r="I36" s="187" t="e">
        <f aca="false">I18+I32</f>
        <v>#N/A</v>
      </c>
    </row>
    <row r="38" customFormat="false" ht="18.75" hidden="false" customHeight="true" outlineLevel="0" collapsed="false">
      <c r="B38" s="130"/>
    </row>
    <row r="65536" customFormat="false" ht="12.75" hidden="false" customHeight="true" outlineLevel="0" collapsed="false"/>
  </sheetData>
  <mergeCells count="14">
    <mergeCell ref="A4:J4"/>
    <mergeCell ref="B6:B7"/>
    <mergeCell ref="C6:C7"/>
    <mergeCell ref="E6:E7"/>
    <mergeCell ref="G6:G7"/>
    <mergeCell ref="I6:I7"/>
    <mergeCell ref="E18:G18"/>
    <mergeCell ref="B20:B21"/>
    <mergeCell ref="C20:C21"/>
    <mergeCell ref="E20:E21"/>
    <mergeCell ref="G20:G21"/>
    <mergeCell ref="I20:I21"/>
    <mergeCell ref="E32:G32"/>
    <mergeCell ref="E36:G36"/>
  </mergeCells>
  <printOptions headings="false" gridLines="false" gridLinesSet="true" horizontalCentered="false" verticalCentered="false"/>
  <pageMargins left="0.196527777777778" right="0.196527777777778" top="0.570833333333333" bottom="0.565972222222222" header="0.511811023622047" footer="0.196527777777778"/>
  <pageSetup paperSize="77" scale="95" fitToWidth="1" fitToHeight="1" pageOrder="overThenDown" orientation="landscape" blackAndWhite="false" draft="false" cellComments="none" horizontalDpi="300" verticalDpi="300" copies="1"/>
  <headerFooter differentFirst="false" differentOddEven="false">
    <oddHeader/>
    <oddFooter>&amp;C&amp;6&amp;P de&amp;N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Q43"/>
  <sheetViews>
    <sheetView showFormulas="false" showGridLines="true" showRowColHeaders="true" showZeros="true" rightToLeft="false" tabSelected="true" showOutlineSymbols="true" defaultGridColor="true" view="normal" topLeftCell="A17" colorId="64" zoomScale="100" zoomScaleNormal="100" zoomScalePageLayoutView="100" workbookViewId="0">
      <selection pane="topLeft" activeCell="K17" activeCellId="0" sqref="K17"/>
    </sheetView>
  </sheetViews>
  <sheetFormatPr defaultColWidth="8.6875" defaultRowHeight="12.75" zeroHeight="false" outlineLevelRow="0" outlineLevelCol="0"/>
  <cols>
    <col collapsed="false" customWidth="true" hidden="false" outlineLevel="0" max="1" min="1" style="1" width="54.99"/>
    <col collapsed="false" customWidth="true" hidden="false" outlineLevel="0" max="2" min="2" style="1" width="39.57"/>
    <col collapsed="false" customWidth="true" hidden="false" outlineLevel="0" max="3" min="3" style="33" width="11.29"/>
    <col collapsed="false" customWidth="true" hidden="false" outlineLevel="0" max="4" min="4" style="1" width="0.71"/>
    <col collapsed="false" customWidth="true" hidden="false" outlineLevel="0" max="9" min="5" style="1" width="22.14"/>
    <col collapsed="false" customWidth="true" hidden="false" outlineLevel="0" max="10" min="10" style="1" width="4.86"/>
    <col collapsed="false" customWidth="true" hidden="false" outlineLevel="0" max="11" min="11" style="1" width="40"/>
    <col collapsed="false" customWidth="true" hidden="true" outlineLevel="0" max="12" min="12" style="1" width="16.42"/>
    <col collapsed="false" customWidth="true" hidden="false" outlineLevel="0" max="13" min="13" style="1" width="12.14"/>
    <col collapsed="false" customWidth="true" hidden="false" outlineLevel="0" max="14" min="14" style="1" width="9.42"/>
    <col collapsed="false" customWidth="true" hidden="false" outlineLevel="0" max="257" min="15" style="1" width="9.14"/>
    <col collapsed="false" customWidth="true" hidden="false" outlineLevel="0" max="258" min="258" style="0" width="9.14"/>
  </cols>
  <sheetData>
    <row r="1" customFormat="false" ht="16.5" hidden="false" customHeight="true" outlineLevel="0" collapsed="false">
      <c r="A1" s="142" t="s">
        <v>121</v>
      </c>
      <c r="B1" s="143"/>
      <c r="C1" s="201"/>
      <c r="D1" s="143"/>
      <c r="E1" s="143"/>
      <c r="F1" s="143"/>
      <c r="G1" s="143"/>
      <c r="H1" s="143"/>
      <c r="I1" s="144"/>
    </row>
    <row r="2" customFormat="false" ht="16.5" hidden="false" customHeight="true" outlineLevel="0" collapsed="false">
      <c r="A2" s="145" t="s">
        <v>122</v>
      </c>
      <c r="I2" s="146"/>
    </row>
    <row r="3" customFormat="false" ht="16.5" hidden="false" customHeight="true" outlineLevel="0" collapsed="false">
      <c r="A3" s="145" t="s">
        <v>123</v>
      </c>
      <c r="I3" s="146"/>
    </row>
    <row r="4" customFormat="false" ht="16.5" hidden="false" customHeight="true" outlineLevel="0" collapsed="false">
      <c r="A4" s="145" t="s">
        <v>124</v>
      </c>
      <c r="I4" s="146"/>
    </row>
    <row r="5" customFormat="false" ht="16.5" hidden="false" customHeight="true" outlineLevel="0" collapsed="false">
      <c r="A5" s="147" t="s">
        <v>125</v>
      </c>
      <c r="B5" s="148"/>
      <c r="C5" s="202"/>
      <c r="D5" s="148"/>
      <c r="E5" s="148"/>
      <c r="F5" s="148"/>
      <c r="G5" s="148"/>
      <c r="H5" s="148"/>
      <c r="I5" s="149"/>
    </row>
    <row r="6" customFormat="false" ht="15" hidden="false" customHeight="true" outlineLevel="0" collapsed="false">
      <c r="B6" s="203"/>
    </row>
    <row r="7" customFormat="false" ht="133.5" hidden="false" customHeight="true" outlineLevel="0" collapsed="false">
      <c r="A7" s="204"/>
      <c r="B7" s="205" t="s">
        <v>145</v>
      </c>
      <c r="C7" s="205"/>
      <c r="D7" s="205"/>
      <c r="E7" s="205"/>
      <c r="F7" s="205"/>
      <c r="G7" s="205"/>
      <c r="H7" s="205"/>
      <c r="I7" s="205"/>
      <c r="J7" s="206"/>
      <c r="K7" s="206"/>
      <c r="L7" s="206"/>
    </row>
    <row r="9" customFormat="false" ht="51" hidden="false" customHeight="true" outlineLevel="0" collapsed="false">
      <c r="A9" s="207" t="s">
        <v>119</v>
      </c>
      <c r="B9" s="208" t="s">
        <v>146</v>
      </c>
      <c r="C9" s="208"/>
      <c r="D9" s="208"/>
      <c r="E9" s="208"/>
      <c r="F9" s="209" t="s">
        <v>147</v>
      </c>
      <c r="G9" s="209" t="s">
        <v>148</v>
      </c>
      <c r="H9" s="209" t="s">
        <v>149</v>
      </c>
      <c r="I9" s="209" t="s">
        <v>150</v>
      </c>
      <c r="K9" s="15"/>
    </row>
    <row r="10" customFormat="false" ht="28.5" hidden="false" customHeight="true" outlineLevel="0" collapsed="false">
      <c r="A10" s="210" t="s">
        <v>100</v>
      </c>
      <c r="B10" s="211" t="s">
        <v>18</v>
      </c>
      <c r="C10" s="212" t="s">
        <v>151</v>
      </c>
      <c r="D10" s="213"/>
      <c r="E10" s="214" t="n">
        <f aca="false">Total!G18</f>
        <v>-124399.03</v>
      </c>
      <c r="F10" s="215" t="n">
        <v>0</v>
      </c>
      <c r="G10" s="215" t="n">
        <f aca="false">E10+F10</f>
        <v>-124399.03</v>
      </c>
      <c r="H10" s="216" t="n">
        <v>0</v>
      </c>
      <c r="I10" s="217" t="n">
        <f aca="false">G10-H10</f>
        <v>-124399.03</v>
      </c>
    </row>
    <row r="11" customFormat="false" ht="28.5" hidden="false" customHeight="true" outlineLevel="0" collapsed="false">
      <c r="A11" s="218"/>
      <c r="B11" s="219"/>
      <c r="C11" s="220"/>
      <c r="D11" s="221"/>
      <c r="E11" s="222"/>
      <c r="F11" s="223"/>
      <c r="G11" s="223"/>
      <c r="H11" s="224"/>
      <c r="I11" s="225"/>
    </row>
    <row r="12" customFormat="false" ht="28.5" hidden="false" customHeight="true" outlineLevel="0" collapsed="false">
      <c r="A12" s="226" t="s">
        <v>119</v>
      </c>
      <c r="B12" s="227" t="s">
        <v>146</v>
      </c>
      <c r="C12" s="227"/>
      <c r="D12" s="227"/>
      <c r="E12" s="227"/>
      <c r="F12" s="228" t="s">
        <v>147</v>
      </c>
      <c r="G12" s="228" t="s">
        <v>148</v>
      </c>
      <c r="H12" s="228" t="s">
        <v>149</v>
      </c>
      <c r="I12" s="228" t="s">
        <v>150</v>
      </c>
    </row>
    <row r="13" customFormat="false" ht="28.5" hidden="false" customHeight="true" outlineLevel="0" collapsed="false">
      <c r="A13" s="229" t="s">
        <v>104</v>
      </c>
      <c r="B13" s="230" t="s">
        <v>19</v>
      </c>
      <c r="C13" s="231" t="s">
        <v>97</v>
      </c>
      <c r="D13" s="232"/>
      <c r="E13" s="233" t="n">
        <f aca="false">Total!G19</f>
        <v>29501.22</v>
      </c>
      <c r="F13" s="234" t="n">
        <v>0</v>
      </c>
      <c r="G13" s="235" t="n">
        <f aca="false">E13+F13</f>
        <v>29501.22</v>
      </c>
      <c r="H13" s="236" t="n">
        <f aca="false">$E$22*G13</f>
        <v>-5474.82340313825</v>
      </c>
      <c r="I13" s="237" t="n">
        <f aca="false">G13-H13</f>
        <v>34976.0434031382</v>
      </c>
    </row>
    <row r="14" customFormat="false" ht="28.5" hidden="false" customHeight="true" outlineLevel="0" collapsed="false">
      <c r="A14" s="238" t="s">
        <v>96</v>
      </c>
      <c r="B14" s="239" t="s">
        <v>10</v>
      </c>
      <c r="C14" s="240" t="s">
        <v>97</v>
      </c>
      <c r="D14" s="239"/>
      <c r="E14" s="241" t="n">
        <f aca="false">Total!G11</f>
        <v>186103.27</v>
      </c>
      <c r="F14" s="215" t="n">
        <v>0</v>
      </c>
      <c r="G14" s="242" t="n">
        <f aca="false">E14+F14</f>
        <v>186103.27</v>
      </c>
      <c r="H14" s="236" t="n">
        <f aca="false">$E$22*G14</f>
        <v>-34536.9628102348</v>
      </c>
      <c r="I14" s="243" t="n">
        <f aca="false">G14-H14</f>
        <v>220640.232810235</v>
      </c>
    </row>
    <row r="15" customFormat="false" ht="28.5" hidden="false" customHeight="true" outlineLevel="0" collapsed="false">
      <c r="A15" s="244" t="s">
        <v>104</v>
      </c>
      <c r="B15" s="245" t="s">
        <v>19</v>
      </c>
      <c r="C15" s="246" t="s">
        <v>97</v>
      </c>
      <c r="D15" s="246"/>
      <c r="E15" s="247" t="n">
        <v>87433.69</v>
      </c>
      <c r="F15" s="215" t="n">
        <v>0</v>
      </c>
      <c r="G15" s="242" t="n">
        <f aca="false">E15+F15</f>
        <v>87433.69</v>
      </c>
      <c r="H15" s="236" t="n">
        <f aca="false">$E$22*G15</f>
        <v>-16225.9056484693</v>
      </c>
      <c r="I15" s="243" t="n">
        <f aca="false">G15-H15</f>
        <v>103659.595648469</v>
      </c>
    </row>
    <row r="16" customFormat="false" ht="28.5" hidden="false" customHeight="true" outlineLevel="0" collapsed="false">
      <c r="A16" s="210" t="s">
        <v>102</v>
      </c>
      <c r="B16" s="211" t="s">
        <v>15</v>
      </c>
      <c r="C16" s="212" t="s">
        <v>152</v>
      </c>
      <c r="D16" s="213"/>
      <c r="E16" s="215" t="n">
        <f aca="false">Total!G16</f>
        <v>12197.56</v>
      </c>
      <c r="F16" s="215" t="n">
        <v>0</v>
      </c>
      <c r="G16" s="242" t="n">
        <f aca="false">E16+F16</f>
        <v>12197.56</v>
      </c>
      <c r="H16" s="236" t="n">
        <f aca="false">$E$22*G16</f>
        <v>-2263.6178079816</v>
      </c>
      <c r="I16" s="243" t="n">
        <f aca="false">G16-H16</f>
        <v>14461.1778079816</v>
      </c>
      <c r="Q16" s="15"/>
    </row>
    <row r="17" customFormat="false" ht="28.5" hidden="false" customHeight="true" outlineLevel="0" collapsed="false">
      <c r="A17" s="210" t="s">
        <v>98</v>
      </c>
      <c r="B17" s="211" t="s">
        <v>12</v>
      </c>
      <c r="C17" s="212" t="s">
        <v>97</v>
      </c>
      <c r="D17" s="213"/>
      <c r="E17" s="215" t="n">
        <f aca="false">Total!G13</f>
        <v>217126.05</v>
      </c>
      <c r="F17" s="215" t="n">
        <v>0</v>
      </c>
      <c r="G17" s="242" t="n">
        <f aca="false">E17+F17</f>
        <v>217126.05</v>
      </c>
      <c r="H17" s="236" t="n">
        <f aca="false">$E$22*G17</f>
        <v>-40294.1566474527</v>
      </c>
      <c r="I17" s="243" t="n">
        <f aca="false">G17-H17</f>
        <v>257420.206647453</v>
      </c>
      <c r="Q17" s="15"/>
    </row>
    <row r="18" customFormat="false" ht="28.5" hidden="false" customHeight="true" outlineLevel="0" collapsed="false">
      <c r="A18" s="210" t="s">
        <v>100</v>
      </c>
      <c r="B18" s="248" t="s">
        <v>16</v>
      </c>
      <c r="C18" s="212" t="s">
        <v>97</v>
      </c>
      <c r="D18" s="249"/>
      <c r="E18" s="214" t="n">
        <f aca="false">Total!G17</f>
        <v>122417.57</v>
      </c>
      <c r="F18" s="215" t="n">
        <v>0</v>
      </c>
      <c r="G18" s="242" t="n">
        <f aca="false">E18+F18</f>
        <v>122417.57</v>
      </c>
      <c r="H18" s="236" t="n">
        <f aca="false">$E$22*G18</f>
        <v>-22718.1986775908</v>
      </c>
      <c r="I18" s="243" t="n">
        <f aca="false">G18-H18</f>
        <v>145135.768677591</v>
      </c>
      <c r="Q18" s="15"/>
    </row>
    <row r="19" customFormat="false" ht="28.5" hidden="false" customHeight="true" outlineLevel="0" collapsed="false">
      <c r="A19" s="210" t="s">
        <v>99</v>
      </c>
      <c r="B19" s="211" t="s">
        <v>13</v>
      </c>
      <c r="C19" s="212" t="s">
        <v>152</v>
      </c>
      <c r="D19" s="213"/>
      <c r="E19" s="214" t="n">
        <f aca="false">Total!G14</f>
        <v>13456.25</v>
      </c>
      <c r="F19" s="215" t="n">
        <v>0</v>
      </c>
      <c r="G19" s="242" t="n">
        <f aca="false">E19+F19</f>
        <v>13456.25</v>
      </c>
      <c r="H19" s="236" t="n">
        <f aca="false">$E$22*G19</f>
        <v>-2497.20494333723</v>
      </c>
      <c r="I19" s="243" t="n">
        <f aca="false">G19-H19</f>
        <v>15953.4549433372</v>
      </c>
      <c r="Q19" s="15"/>
    </row>
    <row r="20" customFormat="false" ht="28.5" hidden="false" customHeight="true" outlineLevel="0" collapsed="false">
      <c r="A20" s="210" t="s">
        <v>103</v>
      </c>
      <c r="B20" s="211" t="s">
        <v>21</v>
      </c>
      <c r="C20" s="212" t="s">
        <v>151</v>
      </c>
      <c r="D20" s="213"/>
      <c r="E20" s="214" t="n">
        <f aca="false">Total!G12</f>
        <v>2091.61</v>
      </c>
      <c r="F20" s="215" t="n">
        <v>0</v>
      </c>
      <c r="G20" s="242" t="n">
        <f aca="false">E20+F20</f>
        <v>2091.61</v>
      </c>
      <c r="H20" s="236" t="n">
        <f aca="false">$E$22*G20</f>
        <v>-388.160061795342</v>
      </c>
      <c r="I20" s="243" t="n">
        <f aca="false">G20-H20</f>
        <v>2479.77006179534</v>
      </c>
    </row>
    <row r="21" customFormat="false" ht="50.25" hidden="false" customHeight="true" outlineLevel="0" collapsed="false">
      <c r="A21" s="250"/>
      <c r="B21" s="251" t="s">
        <v>9</v>
      </c>
      <c r="C21" s="252"/>
      <c r="D21" s="253"/>
      <c r="E21" s="254" t="n">
        <f aca="false">SUM(E13:E20)</f>
        <v>670327.22</v>
      </c>
      <c r="F21" s="255" t="n">
        <f aca="false">SUM(F18:F18)</f>
        <v>0</v>
      </c>
      <c r="G21" s="254" t="n">
        <f aca="false">SUM(G10:G20)</f>
        <v>545928.19</v>
      </c>
      <c r="H21" s="256" t="n">
        <f aca="false">SUM(H13:H20)</f>
        <v>-124399.03</v>
      </c>
      <c r="I21" s="257" t="n">
        <f aca="false">SUM(I10:I20)</f>
        <v>670327.22</v>
      </c>
    </row>
    <row r="22" customFormat="false" ht="40.5" hidden="false" customHeight="true" outlineLevel="0" collapsed="false">
      <c r="B22" s="258"/>
      <c r="C22" s="157"/>
      <c r="D22" s="259"/>
      <c r="E22" s="260" t="n">
        <f aca="false">E10/E21</f>
        <v>-0.185579559189018</v>
      </c>
    </row>
    <row r="23" customFormat="false" ht="36" hidden="false" customHeight="true" outlineLevel="0" collapsed="false">
      <c r="B23" s="258"/>
      <c r="C23" s="157"/>
      <c r="D23" s="259"/>
      <c r="E23" s="260"/>
    </row>
    <row r="24" customFormat="false" ht="30" hidden="false" customHeight="true" outlineLevel="0" collapsed="false">
      <c r="A24" s="226" t="s">
        <v>119</v>
      </c>
      <c r="B24" s="227" t="s">
        <v>153</v>
      </c>
      <c r="C24" s="227"/>
      <c r="D24" s="227"/>
      <c r="E24" s="227"/>
      <c r="F24" s="228" t="s">
        <v>154</v>
      </c>
      <c r="G24" s="228" t="s">
        <v>155</v>
      </c>
      <c r="H24" s="228" t="s">
        <v>149</v>
      </c>
      <c r="I24" s="228" t="s">
        <v>150</v>
      </c>
    </row>
    <row r="25" customFormat="false" ht="23.25" hidden="false" customHeight="true" outlineLevel="0" collapsed="false">
      <c r="A25" s="102" t="s">
        <v>100</v>
      </c>
      <c r="B25" s="161" t="s">
        <v>14</v>
      </c>
      <c r="C25" s="261" t="s">
        <v>101</v>
      </c>
      <c r="D25" s="262"/>
      <c r="E25" s="263" t="n">
        <f aca="false">Total!G15</f>
        <v>60387.46</v>
      </c>
      <c r="F25" s="264" t="n">
        <v>0</v>
      </c>
      <c r="G25" s="265" t="n">
        <f aca="false">E25+F25</f>
        <v>60387.46</v>
      </c>
      <c r="H25" s="266" t="n">
        <v>0</v>
      </c>
      <c r="I25" s="267" t="n">
        <f aca="false">G25-H25</f>
        <v>60387.46</v>
      </c>
    </row>
    <row r="26" customFormat="false" ht="23.25" hidden="false" customHeight="true" outlineLevel="0" collapsed="false">
      <c r="A26" s="210" t="s">
        <v>105</v>
      </c>
      <c r="B26" s="166" t="s">
        <v>17</v>
      </c>
      <c r="C26" s="162" t="s">
        <v>101</v>
      </c>
      <c r="D26" s="268"/>
      <c r="E26" s="265" t="n">
        <f aca="false">Total!G27</f>
        <v>132677.89</v>
      </c>
      <c r="F26" s="264" t="n">
        <v>0</v>
      </c>
      <c r="G26" s="265" t="n">
        <f aca="false">E26+F26</f>
        <v>132677.89</v>
      </c>
      <c r="H26" s="266" t="n">
        <v>0</v>
      </c>
      <c r="I26" s="267" t="n">
        <f aca="false">G26-H26</f>
        <v>132677.89</v>
      </c>
    </row>
    <row r="27" customFormat="false" ht="23.25" hidden="false" customHeight="true" outlineLevel="0" collapsed="false">
      <c r="A27" s="210" t="s">
        <v>107</v>
      </c>
      <c r="B27" s="166" t="s">
        <v>20</v>
      </c>
      <c r="C27" s="162" t="s">
        <v>101</v>
      </c>
      <c r="D27" s="268"/>
      <c r="E27" s="265" t="n">
        <f aca="false">Total!G28</f>
        <v>199461.82</v>
      </c>
      <c r="F27" s="264" t="n">
        <v>0</v>
      </c>
      <c r="G27" s="265" t="n">
        <f aca="false">E27+F27</f>
        <v>199461.82</v>
      </c>
      <c r="H27" s="266" t="n">
        <v>0</v>
      </c>
      <c r="I27" s="267" t="n">
        <f aca="false">G27-H27</f>
        <v>199461.82</v>
      </c>
    </row>
    <row r="28" customFormat="false" ht="23.25" hidden="false" customHeight="true" outlineLevel="0" collapsed="false">
      <c r="A28" s="210" t="s">
        <v>106</v>
      </c>
      <c r="B28" s="166" t="s">
        <v>11</v>
      </c>
      <c r="C28" s="162" t="s">
        <v>101</v>
      </c>
      <c r="D28" s="268"/>
      <c r="E28" s="265" t="n">
        <f aca="false">Total!G29</f>
        <v>49803.97</v>
      </c>
      <c r="F28" s="264" t="n">
        <v>0</v>
      </c>
      <c r="G28" s="265" t="n">
        <f aca="false">E28+F28</f>
        <v>49803.97</v>
      </c>
      <c r="H28" s="266" t="n">
        <v>0</v>
      </c>
      <c r="I28" s="267" t="n">
        <f aca="false">G28-H28</f>
        <v>49803.97</v>
      </c>
    </row>
    <row r="29" customFormat="false" ht="23.25" hidden="false" customHeight="true" outlineLevel="0" collapsed="false">
      <c r="A29" s="210" t="s">
        <v>108</v>
      </c>
      <c r="B29" s="166" t="s">
        <v>22</v>
      </c>
      <c r="C29" s="162" t="s">
        <v>101</v>
      </c>
      <c r="D29" s="268"/>
      <c r="E29" s="265" t="n">
        <f aca="false">Total!G30</f>
        <v>12519.83</v>
      </c>
      <c r="F29" s="264" t="n">
        <v>0</v>
      </c>
      <c r="G29" s="265" t="n">
        <f aca="false">E29+F29</f>
        <v>12519.83</v>
      </c>
      <c r="H29" s="266" t="n">
        <v>0</v>
      </c>
      <c r="I29" s="267" t="n">
        <v>0</v>
      </c>
    </row>
    <row r="30" customFormat="false" ht="23.25" hidden="false" customHeight="true" outlineLevel="0" collapsed="false">
      <c r="A30" s="210" t="s">
        <v>109</v>
      </c>
      <c r="B30" s="166" t="s">
        <v>23</v>
      </c>
      <c r="C30" s="162" t="s">
        <v>143</v>
      </c>
      <c r="D30" s="268"/>
      <c r="E30" s="265" t="n">
        <f aca="false">Total!G31</f>
        <v>-110950.23</v>
      </c>
      <c r="F30" s="264" t="n">
        <v>0</v>
      </c>
      <c r="G30" s="265" t="n">
        <f aca="false">E30+F30</f>
        <v>-110950.23</v>
      </c>
      <c r="H30" s="266" t="n">
        <v>0</v>
      </c>
      <c r="I30" s="267" t="n">
        <f aca="false">G30-H30</f>
        <v>-110950.23</v>
      </c>
    </row>
    <row r="31" customFormat="false" ht="23.25" hidden="false" customHeight="true" outlineLevel="0" collapsed="false">
      <c r="A31" s="210" t="s">
        <v>110</v>
      </c>
      <c r="B31" s="166" t="s">
        <v>25</v>
      </c>
      <c r="C31" s="162" t="s">
        <v>143</v>
      </c>
      <c r="D31" s="268"/>
      <c r="E31" s="265" t="n">
        <f aca="false">Total!G32</f>
        <v>15946.59</v>
      </c>
      <c r="F31" s="264" t="n">
        <v>0</v>
      </c>
      <c r="G31" s="265" t="n">
        <f aca="false">E31+F31</f>
        <v>15946.59</v>
      </c>
      <c r="H31" s="266" t="n">
        <v>0</v>
      </c>
      <c r="I31" s="267" t="n">
        <f aca="false">G31-H31</f>
        <v>15946.59</v>
      </c>
    </row>
    <row r="32" customFormat="false" ht="23.25" hidden="false" customHeight="true" outlineLevel="0" collapsed="false">
      <c r="A32" s="269" t="s">
        <v>111</v>
      </c>
      <c r="B32" s="166" t="s">
        <v>24</v>
      </c>
      <c r="C32" s="162" t="s">
        <v>143</v>
      </c>
      <c r="D32" s="268"/>
      <c r="E32" s="265" t="n">
        <f aca="false">Total!G33</f>
        <v>-18878.06</v>
      </c>
      <c r="F32" s="264" t="n">
        <v>0</v>
      </c>
      <c r="G32" s="265" t="n">
        <f aca="false">E32+F32</f>
        <v>-18878.06</v>
      </c>
      <c r="H32" s="266" t="n">
        <v>0</v>
      </c>
      <c r="I32" s="267" t="n">
        <f aca="false">G32-H32</f>
        <v>-18878.06</v>
      </c>
    </row>
    <row r="33" customFormat="false" ht="25.5" hidden="false" customHeight="true" outlineLevel="0" collapsed="false">
      <c r="A33" s="11"/>
      <c r="B33" s="270" t="s">
        <v>9</v>
      </c>
      <c r="C33" s="270"/>
      <c r="D33" s="271"/>
      <c r="E33" s="272" t="n">
        <f aca="false">SUM(E26:E32)</f>
        <v>280581.81</v>
      </c>
      <c r="F33" s="273" t="n">
        <f aca="false">SUM(F26:F32)</f>
        <v>0</v>
      </c>
      <c r="G33" s="272" t="n">
        <f aca="false">SUM(G26:G32)</f>
        <v>280581.81</v>
      </c>
      <c r="H33" s="273" t="n">
        <f aca="false">SUM(H26:H32)</f>
        <v>0</v>
      </c>
      <c r="I33" s="273" t="n">
        <f aca="false">SUM(I26:I32)</f>
        <v>268061.98</v>
      </c>
    </row>
    <row r="34" customFormat="false" ht="28.5" hidden="false" customHeight="true" outlineLevel="0" collapsed="false">
      <c r="G34" s="15"/>
    </row>
    <row r="35" customFormat="false" ht="28.5" hidden="false" customHeight="true" outlineLevel="0" collapsed="false">
      <c r="E35" s="274"/>
      <c r="G35" s="32"/>
      <c r="H35" s="275"/>
      <c r="I35" s="32"/>
    </row>
    <row r="36" customFormat="false" ht="28.5" hidden="false" customHeight="true" outlineLevel="0" collapsed="false">
      <c r="E36" s="276" t="s">
        <v>156</v>
      </c>
      <c r="F36" s="276"/>
      <c r="G36" s="276"/>
      <c r="H36" s="277" t="n">
        <v>0</v>
      </c>
    </row>
    <row r="37" customFormat="false" ht="28.5" hidden="false" customHeight="true" outlineLevel="0" collapsed="false">
      <c r="E37" s="276" t="s">
        <v>157</v>
      </c>
      <c r="F37" s="276"/>
      <c r="G37" s="276"/>
      <c r="H37" s="278" t="n">
        <f aca="false">H21</f>
        <v>-124399.03</v>
      </c>
    </row>
    <row r="38" customFormat="false" ht="20.25" hidden="false" customHeight="true" outlineLevel="0" collapsed="false"/>
    <row r="39" customFormat="false" ht="12" hidden="false" customHeight="true" outlineLevel="0" collapsed="false"/>
    <row r="40" customFormat="false" ht="14.25" hidden="true" customHeight="true" outlineLevel="0" collapsed="false"/>
    <row r="41" customFormat="false" ht="14.25" hidden="false" customHeight="true" outlineLevel="0" collapsed="false"/>
    <row r="42" customFormat="false" ht="21.75" hidden="false" customHeight="true" outlineLevel="0" collapsed="false"/>
    <row r="43" customFormat="false" ht="25.5" hidden="false" customHeight="true" outlineLevel="0" collapsed="false"/>
  </sheetData>
  <mergeCells count="6">
    <mergeCell ref="B7:I7"/>
    <mergeCell ref="B9:E9"/>
    <mergeCell ref="B12:E12"/>
    <mergeCell ref="B24:E24"/>
    <mergeCell ref="E36:G36"/>
    <mergeCell ref="E37:G37"/>
  </mergeCells>
  <printOptions headings="false" gridLines="false" gridLinesSet="true" horizontalCentered="false" verticalCentered="false"/>
  <pageMargins left="0.196527777777778" right="0.196527777777778" top="0.570833333333333" bottom="0.565972222222222" header="0.511811023622047" footer="0.196527777777778"/>
  <pageSetup paperSize="9" scale="73" fitToWidth="1" fitToHeight="1" pageOrder="overThenDown" orientation="portrait" blackAndWhite="false" draft="false" cellComments="none" horizontalDpi="300" verticalDpi="300" copies="1"/>
  <headerFooter differentFirst="false" differentOddEven="false">
    <oddHeader/>
    <oddFooter>&amp;C&amp;6&amp;P de&amp;N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L2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2.75" zeroHeight="false" outlineLevelRow="0" outlineLevelCol="0"/>
  <cols>
    <col collapsed="false" customWidth="true" hidden="false" outlineLevel="0" max="1" min="1" style="1" width="2"/>
    <col collapsed="false" customWidth="true" hidden="false" outlineLevel="0" max="2" min="2" style="1" width="20.71"/>
    <col collapsed="false" customWidth="true" hidden="false" outlineLevel="0" max="3" min="3" style="33" width="11.29"/>
    <col collapsed="false" customWidth="true" hidden="false" outlineLevel="0" max="4" min="4" style="1" width="0.71"/>
    <col collapsed="false" customWidth="true" hidden="false" outlineLevel="0" max="9" min="5" style="1" width="22.14"/>
    <col collapsed="false" customWidth="true" hidden="false" outlineLevel="0" max="10" min="10" style="1" width="0.71"/>
    <col collapsed="false" customWidth="true" hidden="false" outlineLevel="0" max="11" min="11" style="1" width="40"/>
    <col collapsed="false" customWidth="true" hidden="false" outlineLevel="0" max="12" min="12" style="1" width="0.71"/>
    <col collapsed="false" customWidth="true" hidden="false" outlineLevel="0" max="13" min="13" style="1" width="12.14"/>
    <col collapsed="false" customWidth="true" hidden="false" outlineLevel="0" max="14" min="14" style="1" width="9.42"/>
    <col collapsed="false" customWidth="true" hidden="false" outlineLevel="0" max="257" min="15" style="1" width="9.14"/>
    <col collapsed="false" customWidth="true" hidden="false" outlineLevel="0" max="258" min="258" style="0" width="9.14"/>
  </cols>
  <sheetData>
    <row r="1" customFormat="false" ht="9" hidden="false" customHeight="true" outlineLevel="0" collapsed="false">
      <c r="A1" s="3" t="s">
        <v>136</v>
      </c>
    </row>
    <row r="2" customFormat="false" ht="9" hidden="false" customHeight="true" outlineLevel="0" collapsed="false">
      <c r="A2" s="3" t="s">
        <v>137</v>
      </c>
    </row>
    <row r="3" customFormat="false" ht="15" hidden="false" customHeight="true" outlineLevel="0" collapsed="false">
      <c r="A3" s="5" t="s">
        <v>138</v>
      </c>
    </row>
    <row r="4" customFormat="false" ht="133.5" hidden="false" customHeight="true" outlineLevel="0" collapsed="false">
      <c r="B4" s="91" t="s">
        <v>158</v>
      </c>
      <c r="C4" s="91"/>
      <c r="D4" s="91"/>
      <c r="E4" s="91"/>
      <c r="F4" s="91"/>
      <c r="G4" s="91"/>
      <c r="H4" s="91"/>
      <c r="I4" s="91"/>
      <c r="J4" s="206"/>
      <c r="K4" s="206"/>
      <c r="L4" s="206"/>
    </row>
    <row r="6" customFormat="false" ht="47.25" hidden="false" customHeight="true" outlineLevel="0" collapsed="false">
      <c r="B6" s="227" t="s">
        <v>146</v>
      </c>
      <c r="C6" s="227"/>
      <c r="D6" s="227"/>
      <c r="E6" s="227"/>
      <c r="F6" s="228" t="s">
        <v>159</v>
      </c>
      <c r="G6" s="228" t="s">
        <v>160</v>
      </c>
      <c r="H6" s="228" t="s">
        <v>161</v>
      </c>
      <c r="I6" s="228" t="s">
        <v>150</v>
      </c>
    </row>
    <row r="7" customFormat="false" ht="15" hidden="false" customHeight="true" outlineLevel="0" collapsed="false">
      <c r="B7" s="136" t="s">
        <v>29</v>
      </c>
      <c r="C7" s="261" t="s">
        <v>97</v>
      </c>
      <c r="D7" s="279"/>
      <c r="E7" s="280" t="n">
        <v>328438.93</v>
      </c>
      <c r="F7" s="281" t="n">
        <v>0</v>
      </c>
      <c r="G7" s="281" t="n">
        <f aca="false">E7-F7</f>
        <v>328438.93</v>
      </c>
      <c r="H7" s="281" t="n">
        <f aca="false">G7</f>
        <v>328438.93</v>
      </c>
      <c r="I7" s="281" t="n">
        <v>0</v>
      </c>
    </row>
    <row r="8" customFormat="false" ht="15" hidden="false" customHeight="true" outlineLevel="0" collapsed="false">
      <c r="B8" s="282" t="s">
        <v>30</v>
      </c>
      <c r="C8" s="283" t="s">
        <v>97</v>
      </c>
      <c r="D8" s="284"/>
      <c r="E8" s="285" t="n">
        <v>322710.53</v>
      </c>
      <c r="F8" s="286" t="n">
        <v>3432.82759452971</v>
      </c>
      <c r="G8" s="286" t="n">
        <f aca="false">E8-F8</f>
        <v>319277.70240547</v>
      </c>
      <c r="H8" s="286" t="n">
        <f aca="false">G8</f>
        <v>319277.70240547</v>
      </c>
      <c r="I8" s="286" t="n">
        <v>0</v>
      </c>
      <c r="K8" s="31"/>
    </row>
    <row r="9" customFormat="false" ht="15" hidden="false" customHeight="true" outlineLevel="0" collapsed="false">
      <c r="B9" s="136" t="s">
        <v>38</v>
      </c>
      <c r="C9" s="261" t="s">
        <v>97</v>
      </c>
      <c r="D9" s="279"/>
      <c r="E9" s="285" t="n">
        <v>146140.58</v>
      </c>
      <c r="F9" s="287" t="n">
        <v>0</v>
      </c>
      <c r="G9" s="287" t="n">
        <f aca="false">E9-F9</f>
        <v>146140.58</v>
      </c>
      <c r="H9" s="287" t="n">
        <f aca="false">G9</f>
        <v>146140.58</v>
      </c>
      <c r="I9" s="287" t="n">
        <v>0</v>
      </c>
    </row>
    <row r="10" customFormat="false" ht="15" hidden="false" customHeight="true" outlineLevel="0" collapsed="false">
      <c r="B10" s="136" t="s">
        <v>40</v>
      </c>
      <c r="C10" s="261" t="s">
        <v>97</v>
      </c>
      <c r="D10" s="279"/>
      <c r="E10" s="280" t="n">
        <v>85414.7200000002</v>
      </c>
      <c r="F10" s="288" t="n">
        <v>0</v>
      </c>
      <c r="G10" s="288" t="n">
        <f aca="false">E10-F10</f>
        <v>85414.7200000002</v>
      </c>
      <c r="H10" s="288" t="n">
        <f aca="false">G10</f>
        <v>85414.7200000002</v>
      </c>
      <c r="I10" s="288" t="n">
        <v>0</v>
      </c>
    </row>
    <row r="11" customFormat="false" ht="15.75" hidden="false" customHeight="true" outlineLevel="0" collapsed="false">
      <c r="B11" s="270" t="s">
        <v>9</v>
      </c>
      <c r="C11" s="289"/>
      <c r="D11" s="290"/>
      <c r="E11" s="291" t="n">
        <f aca="false">SUM(E7:E10)</f>
        <v>882704.76</v>
      </c>
      <c r="F11" s="292" t="n">
        <v>3432.82759452971</v>
      </c>
      <c r="G11" s="292" t="n">
        <f aca="false">SUM(G7:G10)</f>
        <v>879271.932405471</v>
      </c>
      <c r="H11" s="292" t="n">
        <f aca="false">SUM(H7:H10)</f>
        <v>879271.932405471</v>
      </c>
      <c r="I11" s="292" t="n">
        <v>0</v>
      </c>
    </row>
    <row r="12" customFormat="false" ht="15.75" hidden="false" customHeight="true" outlineLevel="0" collapsed="false">
      <c r="B12" s="258"/>
      <c r="C12" s="157"/>
      <c r="D12" s="259"/>
      <c r="E12" s="260"/>
    </row>
    <row r="13" customFormat="false" ht="47.25" hidden="false" customHeight="true" outlineLevel="0" collapsed="false">
      <c r="B13" s="227" t="s">
        <v>153</v>
      </c>
      <c r="C13" s="227"/>
      <c r="D13" s="227"/>
      <c r="E13" s="227"/>
      <c r="F13" s="228" t="s">
        <v>159</v>
      </c>
      <c r="G13" s="228" t="s">
        <v>162</v>
      </c>
      <c r="H13" s="228" t="s">
        <v>149</v>
      </c>
      <c r="I13" s="228" t="s">
        <v>150</v>
      </c>
    </row>
    <row r="14" customFormat="false" ht="15" hidden="false" customHeight="true" outlineLevel="0" collapsed="false">
      <c r="B14" s="136" t="s">
        <v>28</v>
      </c>
      <c r="C14" s="261" t="s">
        <v>97</v>
      </c>
      <c r="D14" s="279"/>
      <c r="E14" s="293" t="n">
        <v>-536972.87</v>
      </c>
      <c r="F14" s="281" t="n">
        <v>0</v>
      </c>
      <c r="G14" s="281" t="n">
        <f aca="false">E14+F14</f>
        <v>-536972.87</v>
      </c>
      <c r="H14" s="281" t="n">
        <v>-116416.819582739</v>
      </c>
      <c r="I14" s="281" t="n">
        <v>-420556.050417261</v>
      </c>
    </row>
    <row r="15" customFormat="false" ht="15" hidden="false" customHeight="true" outlineLevel="0" collapsed="false">
      <c r="B15" s="294" t="s">
        <v>37</v>
      </c>
      <c r="C15" s="283" t="s">
        <v>97</v>
      </c>
      <c r="D15" s="279"/>
      <c r="E15" s="286" t="n">
        <v>-508574.610000001</v>
      </c>
      <c r="F15" s="286" t="n">
        <v>-511110.659823649</v>
      </c>
      <c r="G15" s="281" t="n">
        <f aca="false">E15+F15</f>
        <v>-1019685.26982365</v>
      </c>
      <c r="H15" s="286" t="n">
        <v>-221069.857939445</v>
      </c>
      <c r="I15" s="286" t="n">
        <v>-798615.411884206</v>
      </c>
    </row>
    <row r="16" customFormat="false" ht="15" hidden="false" customHeight="true" outlineLevel="0" collapsed="false">
      <c r="B16" s="136" t="s">
        <v>33</v>
      </c>
      <c r="C16" s="261" t="s">
        <v>97</v>
      </c>
      <c r="D16" s="279"/>
      <c r="E16" s="293" t="n">
        <v>-22161.4899999999</v>
      </c>
      <c r="F16" s="287" t="n">
        <v>0</v>
      </c>
      <c r="G16" s="281" t="n">
        <f aca="false">E16+F16</f>
        <v>-22161.4899999999</v>
      </c>
      <c r="H16" s="287" t="n">
        <v>-4804.65648667625</v>
      </c>
      <c r="I16" s="287" t="n">
        <v>-17356.8335133237</v>
      </c>
    </row>
    <row r="17" customFormat="false" ht="15" hidden="false" customHeight="true" outlineLevel="0" collapsed="false">
      <c r="B17" s="136" t="s">
        <v>39</v>
      </c>
      <c r="C17" s="261" t="s">
        <v>97</v>
      </c>
      <c r="D17" s="279"/>
      <c r="E17" s="293" t="n">
        <v>-99452.7699999998</v>
      </c>
      <c r="F17" s="293" t="n">
        <v>-34172.8619755949</v>
      </c>
      <c r="G17" s="281" t="n">
        <f aca="false">E17+F17</f>
        <v>-133625.631975595</v>
      </c>
      <c r="H17" s="293" t="n">
        <v>-28970.311087285</v>
      </c>
      <c r="I17" s="293" t="n">
        <v>-104655.32088831</v>
      </c>
      <c r="K17" s="31"/>
    </row>
    <row r="18" customFormat="false" ht="15" hidden="false" customHeight="true" outlineLevel="0" collapsed="false">
      <c r="B18" s="136" t="s">
        <v>41</v>
      </c>
      <c r="C18" s="162" t="s">
        <v>101</v>
      </c>
      <c r="D18" s="279"/>
      <c r="E18" s="293" t="n">
        <v>-479870.419999999</v>
      </c>
      <c r="F18" s="288" t="n">
        <v>-180484.147904522</v>
      </c>
      <c r="G18" s="281" t="n">
        <f aca="false">E18+F18</f>
        <v>-660354.567904521</v>
      </c>
      <c r="H18" s="288" t="n">
        <v>-143166.224752431</v>
      </c>
      <c r="I18" s="288" t="n">
        <v>-517188.34315209</v>
      </c>
    </row>
    <row r="19" customFormat="false" ht="15" hidden="false" customHeight="true" outlineLevel="0" collapsed="false">
      <c r="B19" s="136" t="s">
        <v>31</v>
      </c>
      <c r="C19" s="261" t="s">
        <v>97</v>
      </c>
      <c r="D19" s="279"/>
      <c r="E19" s="280" t="n">
        <v>29115.0300000002</v>
      </c>
      <c r="F19" s="293" t="n">
        <v>-194455.42234445</v>
      </c>
      <c r="G19" s="281" t="n">
        <f aca="false">E19+F19</f>
        <v>-165340.39234445</v>
      </c>
      <c r="H19" s="293" t="n">
        <v>-35846.136184316</v>
      </c>
      <c r="I19" s="293" t="n">
        <v>-129494.256160134</v>
      </c>
    </row>
    <row r="20" customFormat="false" ht="15" hidden="false" customHeight="true" outlineLevel="0" collapsed="false">
      <c r="B20" s="161" t="s">
        <v>42</v>
      </c>
      <c r="C20" s="162" t="s">
        <v>101</v>
      </c>
      <c r="D20" s="284"/>
      <c r="E20" s="295" t="n">
        <v>-13669.6899999999</v>
      </c>
      <c r="F20" s="293" t="n">
        <v>0</v>
      </c>
      <c r="G20" s="281" t="n">
        <f aca="false">E20+F20</f>
        <v>-13669.6899999999</v>
      </c>
      <c r="H20" s="293" t="n">
        <v>-2963.6168294349</v>
      </c>
      <c r="I20" s="293" t="n">
        <v>-10706.073170565</v>
      </c>
      <c r="K20" s="296"/>
    </row>
    <row r="21" customFormat="false" ht="15" hidden="false" customHeight="true" outlineLevel="0" collapsed="false">
      <c r="B21" s="297" t="s">
        <v>43</v>
      </c>
      <c r="C21" s="298" t="s">
        <v>101</v>
      </c>
      <c r="D21" s="284"/>
      <c r="E21" s="299" t="n">
        <v>-177979.9</v>
      </c>
      <c r="F21" s="288" t="n">
        <v>-29208.0672559937</v>
      </c>
      <c r="G21" s="281" t="n">
        <f aca="false">E21+F21</f>
        <v>-207187.967255994</v>
      </c>
      <c r="H21" s="288" t="n">
        <v>-44918.7762572723</v>
      </c>
      <c r="I21" s="288" t="n">
        <v>-162269.190998721</v>
      </c>
      <c r="K21" s="296"/>
    </row>
    <row r="22" customFormat="false" ht="15" hidden="false" customHeight="true" outlineLevel="0" collapsed="false">
      <c r="B22" s="300" t="s">
        <v>163</v>
      </c>
      <c r="C22" s="298" t="s">
        <v>143</v>
      </c>
      <c r="D22" s="279"/>
      <c r="E22" s="301" t="n">
        <v>-979349.34</v>
      </c>
      <c r="F22" s="301" t="n">
        <v>-317296.756767933</v>
      </c>
      <c r="G22" s="281" t="n">
        <f aca="false">E22+F22</f>
        <v>-1296646.09676793</v>
      </c>
      <c r="H22" s="301" t="n">
        <v>-281115.533285871</v>
      </c>
      <c r="I22" s="301" t="n">
        <v>-1015530.56348206</v>
      </c>
      <c r="K22" s="296"/>
    </row>
    <row r="23" customFormat="false" ht="15.75" hidden="false" customHeight="true" outlineLevel="0" collapsed="false">
      <c r="B23" s="270" t="s">
        <v>9</v>
      </c>
      <c r="C23" s="289"/>
      <c r="D23" s="302"/>
      <c r="E23" s="273" t="n">
        <f aca="false">SUM(E14:E22)</f>
        <v>-2788916.06</v>
      </c>
      <c r="F23" s="303" t="n">
        <f aca="false">SUM(F14:F22)</f>
        <v>-1266727.91607214</v>
      </c>
      <c r="G23" s="303" t="n">
        <f aca="false">SUM(G14:G22)</f>
        <v>-4055643.97607214</v>
      </c>
      <c r="H23" s="303" t="n">
        <f aca="false">SUM(H14:H22)</f>
        <v>-879271.932405471</v>
      </c>
      <c r="I23" s="303" t="n">
        <f aca="false">SUM(I14:I22)</f>
        <v>-3176372.04366667</v>
      </c>
    </row>
    <row r="24" customFormat="false" ht="7.5" hidden="false" customHeight="true" outlineLevel="0" collapsed="false"/>
    <row r="25" customFormat="false" ht="12.75" hidden="false" customHeight="true" outlineLevel="0" collapsed="false">
      <c r="B25" s="304"/>
    </row>
    <row r="26" customFormat="false" ht="12.75" hidden="false" customHeight="true" outlineLevel="0" collapsed="false">
      <c r="E26" s="296"/>
      <c r="F26" s="32"/>
      <c r="G26" s="32"/>
      <c r="H26" s="32"/>
      <c r="I26" s="32"/>
    </row>
    <row r="27" customFormat="false" ht="12.75" hidden="false" customHeight="true" outlineLevel="0" collapsed="false">
      <c r="E27" s="32"/>
      <c r="H27" s="32"/>
    </row>
    <row r="28" customFormat="false" ht="12.75" hidden="false" customHeight="true" outlineLevel="0" collapsed="false">
      <c r="E28" s="32"/>
    </row>
  </sheetData>
  <mergeCells count="3">
    <mergeCell ref="B4:I4"/>
    <mergeCell ref="B6:E6"/>
    <mergeCell ref="B13:E13"/>
  </mergeCells>
  <printOptions headings="false" gridLines="false" gridLinesSet="true" horizontalCentered="false" verticalCentered="false"/>
  <pageMargins left="0.196527777777778" right="0.196527777777778" top="0.570833333333333" bottom="0.565972222222222" header="0.511811023622047" footer="0.196527777777778"/>
  <pageSetup paperSize="9" scale="73" fitToWidth="1" fitToHeight="1" pageOrder="overThenDown" orientation="portrait" blackAndWhite="false" draft="false" cellComments="none" horizontalDpi="300" verticalDpi="300" copies="1"/>
  <headerFooter differentFirst="false" differentOddEven="false">
    <oddHeader/>
    <oddFooter>&amp;C&amp;6&amp;P de&amp;N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4946</TotalTime>
  <Application>LibreOffice/7.3.0.3$Windows_X86_64 LibreOffice_project/0f246aa12d0eee4a0f7adcefbf7c878fc2238db3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2022-06-21T15:30:27Z</dcterms:created>
  <dc:creator>Carmem Regina Delziovo</dc:creator>
  <dc:description/>
  <dc:language>pt-BR</dc:language>
  <cp:lastModifiedBy/>
  <cp:lastPrinted>2023-06-20T11:55:54Z</cp:lastPrinted>
  <dcterms:modified xsi:type="dcterms:W3CDTF">2024-05-21T14:26:05Z</dcterms:modified>
  <cp:revision>126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